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https://kyzen-my.sharepoint.com/personal/camryn_gwynne_kyzen_com/Documents/Desktop/"/>
    </mc:Choice>
  </mc:AlternateContent>
  <xr:revisionPtr revIDLastSave="0" documentId="8_{883E7DE2-670C-4280-AC39-5DBD264EA43B}"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28680" yWindow="-120" windowWidth="19440" windowHeight="104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B5" i="5"/>
  <c r="C5" i="5"/>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V5" i="5"/>
  <c r="E5" i="5"/>
  <c r="C4" i="5"/>
  <c r="F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X6" i="5" s="1"/>
  <c r="V7" i="5"/>
  <c r="E7" i="5"/>
  <c r="X7" i="5" s="1"/>
  <c r="V8" i="5"/>
  <c r="E8" i="5"/>
  <c r="X8" i="5" s="1"/>
  <c r="V9" i="5"/>
  <c r="E9" i="5"/>
  <c r="X9" i="5" s="1"/>
  <c r="V10" i="5"/>
  <c r="E10" i="5"/>
  <c r="V11" i="5"/>
  <c r="E11" i="5"/>
  <c r="X11" i="5" s="1"/>
  <c r="V12" i="5"/>
  <c r="E12" i="5"/>
  <c r="X12" i="5" s="1"/>
  <c r="V13" i="5"/>
  <c r="E13" i="5"/>
  <c r="V14" i="5"/>
  <c r="E14" i="5"/>
  <c r="X14" i="5" s="1"/>
  <c r="V15" i="5"/>
  <c r="E15" i="5"/>
  <c r="X15" i="5" s="1"/>
  <c r="V16" i="5"/>
  <c r="E16" i="5"/>
  <c r="X16" i="5" s="1"/>
  <c r="V17" i="5"/>
  <c r="E17" i="5"/>
  <c r="X17" i="5" s="1"/>
  <c r="V18" i="5"/>
  <c r="E18" i="5"/>
  <c r="V19" i="5"/>
  <c r="E19" i="5"/>
  <c r="X19" i="5" s="1"/>
  <c r="V20" i="5"/>
  <c r="E20" i="5"/>
  <c r="X20" i="5" s="1"/>
  <c r="V21" i="5"/>
  <c r="E21" i="5"/>
  <c r="X21" i="5" s="1"/>
  <c r="V22" i="5"/>
  <c r="E22" i="5"/>
  <c r="X22" i="5" s="1"/>
  <c r="V23" i="5"/>
  <c r="E23" i="5"/>
  <c r="X23" i="5" s="1"/>
  <c r="V24" i="5"/>
  <c r="E24" i="5"/>
  <c r="X24" i="5" s="1"/>
  <c r="V25" i="5"/>
  <c r="E25" i="5"/>
  <c r="X25" i="5" s="1"/>
  <c r="V26" i="5"/>
  <c r="E26" i="5"/>
  <c r="V27" i="5"/>
  <c r="E27" i="5"/>
  <c r="X27" i="5" s="1"/>
  <c r="V28" i="5"/>
  <c r="E28" i="5"/>
  <c r="X28" i="5" s="1"/>
  <c r="V29" i="5"/>
  <c r="E29" i="5"/>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V67" i="5"/>
  <c r="E67" i="5"/>
  <c r="X67" i="5" s="1"/>
  <c r="V68" i="5"/>
  <c r="E68" i="5"/>
  <c r="X68" i="5" s="1"/>
  <c r="V69" i="5"/>
  <c r="E69" i="5"/>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X88" i="5" s="1"/>
  <c r="V89" i="5"/>
  <c r="E89" i="5"/>
  <c r="X89" i="5" s="1"/>
  <c r="V90" i="5"/>
  <c r="E90" i="5"/>
  <c r="V91" i="5"/>
  <c r="E91" i="5"/>
  <c r="X91" i="5" s="1"/>
  <c r="V92" i="5"/>
  <c r="E92" i="5"/>
  <c r="X92" i="5" s="1"/>
  <c r="V93" i="5"/>
  <c r="E93" i="5"/>
  <c r="X93" i="5" s="1"/>
  <c r="V94" i="5"/>
  <c r="E94" i="5"/>
  <c r="X94" i="5" s="1"/>
  <c r="V95" i="5"/>
  <c r="E95" i="5"/>
  <c r="X95" i="5" s="1"/>
  <c r="V96" i="5"/>
  <c r="E96" i="5"/>
  <c r="X96" i="5" s="1"/>
  <c r="V97" i="5"/>
  <c r="E97" i="5"/>
  <c r="X97" i="5" s="1"/>
  <c r="V98" i="5"/>
  <c r="E98" i="5"/>
  <c r="V99" i="5"/>
  <c r="E99" i="5"/>
  <c r="X99" i="5" s="1"/>
  <c r="V100" i="5"/>
  <c r="E100" i="5"/>
  <c r="X100" i="5" s="1"/>
  <c r="V101" i="5"/>
  <c r="E101" i="5"/>
  <c r="V102" i="5"/>
  <c r="E102" i="5"/>
  <c r="X102" i="5" s="1"/>
  <c r="V103" i="5"/>
  <c r="E103" i="5"/>
  <c r="X103" i="5" s="1"/>
  <c r="V104" i="5"/>
  <c r="E104" i="5"/>
  <c r="V105" i="5"/>
  <c r="E105" i="5"/>
  <c r="X105" i="5" s="1"/>
  <c r="V106" i="5"/>
  <c r="E106" i="5"/>
  <c r="V107" i="5"/>
  <c r="E107" i="5"/>
  <c r="X107" i="5" s="1"/>
  <c r="V108" i="5"/>
  <c r="E108" i="5"/>
  <c r="X108" i="5" s="1"/>
  <c r="V109" i="5"/>
  <c r="E109" i="5"/>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V142" i="5"/>
  <c r="E142" i="5"/>
  <c r="X142" i="5" s="1"/>
  <c r="V143" i="5"/>
  <c r="E143" i="5"/>
  <c r="X143" i="5" s="1"/>
  <c r="V144" i="5"/>
  <c r="E144" i="5"/>
  <c r="X144" i="5" s="1"/>
  <c r="V145" i="5"/>
  <c r="E145" i="5"/>
  <c r="X145" i="5" s="1"/>
  <c r="V146" i="5"/>
  <c r="E146" i="5"/>
  <c r="X146" i="5" s="1"/>
  <c r="V147" i="5"/>
  <c r="E147" i="5"/>
  <c r="X147" i="5" s="1"/>
  <c r="V148" i="5"/>
  <c r="E148" i="5"/>
  <c r="X148" i="5" s="1"/>
  <c r="V149" i="5"/>
  <c r="E149" i="5"/>
  <c r="V150" i="5"/>
  <c r="E150" i="5"/>
  <c r="X150" i="5" s="1"/>
  <c r="V151" i="5"/>
  <c r="E151" i="5"/>
  <c r="X151" i="5" s="1"/>
  <c r="V152" i="5"/>
  <c r="E152" i="5"/>
  <c r="X152" i="5" s="1"/>
  <c r="V153" i="5"/>
  <c r="E153" i="5"/>
  <c r="X153" i="5" s="1"/>
  <c r="V154" i="5"/>
  <c r="E154" i="5"/>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V195" i="5"/>
  <c r="E195" i="5"/>
  <c r="V196" i="5"/>
  <c r="E196" i="5"/>
  <c r="X196" i="5" s="1"/>
  <c r="V197" i="5"/>
  <c r="E197" i="5"/>
  <c r="V198" i="5"/>
  <c r="E198" i="5"/>
  <c r="X198" i="5" s="1"/>
  <c r="V199" i="5"/>
  <c r="E199" i="5"/>
  <c r="X199" i="5" s="1"/>
  <c r="V200" i="5"/>
  <c r="E200" i="5"/>
  <c r="X200" i="5" s="1"/>
  <c r="V201" i="5"/>
  <c r="E201" i="5"/>
  <c r="X201" i="5" s="1"/>
  <c r="V202" i="5"/>
  <c r="E202" i="5"/>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V214" i="5"/>
  <c r="E214" i="5"/>
  <c r="X214" i="5" s="1"/>
  <c r="V215" i="5"/>
  <c r="E215" i="5"/>
  <c r="X215" i="5" s="1"/>
  <c r="V216" i="5"/>
  <c r="E216" i="5"/>
  <c r="X216" i="5" s="1"/>
  <c r="V217" i="5"/>
  <c r="E217" i="5"/>
  <c r="X217" i="5" s="1"/>
  <c r="V218" i="5"/>
  <c r="E218" i="5"/>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V238" i="5"/>
  <c r="E238" i="5"/>
  <c r="X238" i="5" s="1"/>
  <c r="V239" i="5"/>
  <c r="E239" i="5"/>
  <c r="X239" i="5" s="1"/>
  <c r="V240" i="5"/>
  <c r="E240" i="5"/>
  <c r="X240" i="5" s="1"/>
  <c r="V241" i="5"/>
  <c r="E241" i="5"/>
  <c r="X241" i="5" s="1"/>
  <c r="V242" i="5"/>
  <c r="E242" i="5"/>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V291" i="5"/>
  <c r="E291" i="5"/>
  <c r="X291" i="5" s="1"/>
  <c r="V292" i="5"/>
  <c r="E292" i="5"/>
  <c r="X292" i="5" s="1"/>
  <c r="V293" i="5"/>
  <c r="E293" i="5"/>
  <c r="V294" i="5"/>
  <c r="E294" i="5"/>
  <c r="X294" i="5" s="1"/>
  <c r="V295" i="5"/>
  <c r="E295" i="5"/>
  <c r="X295" i="5" s="1"/>
  <c r="V296" i="5"/>
  <c r="E296" i="5"/>
  <c r="X296" i="5" s="1"/>
  <c r="V297" i="5"/>
  <c r="E297" i="5"/>
  <c r="X297" i="5" s="1"/>
  <c r="V298" i="5"/>
  <c r="E298" i="5"/>
  <c r="V299" i="5"/>
  <c r="E299" i="5"/>
  <c r="X299" i="5" s="1"/>
  <c r="V300" i="5"/>
  <c r="E300" i="5"/>
  <c r="X300" i="5" s="1"/>
  <c r="V301" i="5"/>
  <c r="E301" i="5"/>
  <c r="V302" i="5"/>
  <c r="E302" i="5"/>
  <c r="X302" i="5" s="1"/>
  <c r="V303" i="5"/>
  <c r="E303" i="5"/>
  <c r="X303" i="5" s="1"/>
  <c r="V304" i="5"/>
  <c r="E304" i="5"/>
  <c r="X304" i="5" s="1"/>
  <c r="V305" i="5"/>
  <c r="E305" i="5"/>
  <c r="X305" i="5" s="1"/>
  <c r="V306" i="5"/>
  <c r="E306" i="5"/>
  <c r="V307" i="5"/>
  <c r="E307" i="5"/>
  <c r="X307" i="5" s="1"/>
  <c r="V308" i="5"/>
  <c r="E308" i="5"/>
  <c r="X308" i="5" s="1"/>
  <c r="V309" i="5"/>
  <c r="E309" i="5"/>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V323" i="5"/>
  <c r="E323" i="5"/>
  <c r="X323" i="5" s="1"/>
  <c r="V324" i="5"/>
  <c r="E324" i="5"/>
  <c r="X324" i="5" s="1"/>
  <c r="V325" i="5"/>
  <c r="E325" i="5"/>
  <c r="V326" i="5"/>
  <c r="E326" i="5"/>
  <c r="X326" i="5" s="1"/>
  <c r="V327" i="5"/>
  <c r="E327" i="5"/>
  <c r="X327" i="5" s="1"/>
  <c r="V328" i="5"/>
  <c r="E328" i="5"/>
  <c r="X328" i="5" s="1"/>
  <c r="V329" i="5"/>
  <c r="E329" i="5"/>
  <c r="X329" i="5" s="1"/>
  <c r="V330" i="5"/>
  <c r="E330" i="5"/>
  <c r="V331" i="5"/>
  <c r="E331" i="5"/>
  <c r="X331" i="5" s="1"/>
  <c r="V332" i="5"/>
  <c r="E332" i="5"/>
  <c r="X332" i="5" s="1"/>
  <c r="V333" i="5"/>
  <c r="E333" i="5"/>
  <c r="X333" i="5" s="1"/>
  <c r="V334" i="5"/>
  <c r="E334" i="5"/>
  <c r="X334" i="5" s="1"/>
  <c r="V335" i="5"/>
  <c r="E335" i="5"/>
  <c r="X335" i="5" s="1"/>
  <c r="V336" i="5"/>
  <c r="E336" i="5"/>
  <c r="X336" i="5" s="1"/>
  <c r="V337" i="5"/>
  <c r="E337" i="5"/>
  <c r="X337" i="5" s="1"/>
  <c r="V338" i="5"/>
  <c r="E338" i="5"/>
  <c r="V339" i="5"/>
  <c r="E339" i="5"/>
  <c r="X339" i="5" s="1"/>
  <c r="V340" i="5"/>
  <c r="E340" i="5"/>
  <c r="X340" i="5" s="1"/>
  <c r="V341" i="5"/>
  <c r="E341" i="5"/>
  <c r="V342" i="5"/>
  <c r="E342" i="5"/>
  <c r="X342" i="5" s="1"/>
  <c r="V343" i="5"/>
  <c r="E343" i="5"/>
  <c r="X343" i="5" s="1"/>
  <c r="V344" i="5"/>
  <c r="E344" i="5"/>
  <c r="X344" i="5" s="1"/>
  <c r="V345" i="5"/>
  <c r="E345" i="5"/>
  <c r="X345" i="5" s="1"/>
  <c r="V346" i="5"/>
  <c r="E346" i="5"/>
  <c r="V347" i="5"/>
  <c r="E347" i="5"/>
  <c r="X347" i="5" s="1"/>
  <c r="V348" i="5"/>
  <c r="E348" i="5"/>
  <c r="X348" i="5" s="1"/>
  <c r="V349" i="5"/>
  <c r="E349" i="5"/>
  <c r="V350" i="5"/>
  <c r="E350" i="5"/>
  <c r="X350" i="5" s="1"/>
  <c r="V351" i="5"/>
  <c r="E351" i="5"/>
  <c r="X351" i="5" s="1"/>
  <c r="V352" i="5"/>
  <c r="E352" i="5"/>
  <c r="X352" i="5" s="1"/>
  <c r="V353" i="5"/>
  <c r="E353" i="5"/>
  <c r="X353" i="5" s="1"/>
  <c r="V354" i="5"/>
  <c r="E354" i="5"/>
  <c r="V355" i="5"/>
  <c r="E355" i="5"/>
  <c r="X355" i="5" s="1"/>
  <c r="V356" i="5"/>
  <c r="E356" i="5"/>
  <c r="X356" i="5" s="1"/>
  <c r="V357" i="5"/>
  <c r="E357" i="5"/>
  <c r="V358" i="5"/>
  <c r="E358" i="5"/>
  <c r="X358" i="5" s="1"/>
  <c r="V359" i="5"/>
  <c r="E359" i="5"/>
  <c r="X359" i="5" s="1"/>
  <c r="V360" i="5"/>
  <c r="E360" i="5"/>
  <c r="X360" i="5" s="1"/>
  <c r="V361" i="5"/>
  <c r="E361" i="5"/>
  <c r="X361" i="5" s="1"/>
  <c r="V362" i="5"/>
  <c r="E362" i="5"/>
  <c r="V363" i="5"/>
  <c r="E363" i="5"/>
  <c r="X363" i="5" s="1"/>
  <c r="V364" i="5"/>
  <c r="E364" i="5"/>
  <c r="X364" i="5" s="1"/>
  <c r="V365" i="5"/>
  <c r="E365" i="5"/>
  <c r="V366" i="5"/>
  <c r="E366" i="5"/>
  <c r="X366" i="5" s="1"/>
  <c r="V367" i="5"/>
  <c r="E367" i="5"/>
  <c r="X367" i="5" s="1"/>
  <c r="V368" i="5"/>
  <c r="E368" i="5"/>
  <c r="X368" i="5" s="1"/>
  <c r="V369" i="5"/>
  <c r="E369" i="5"/>
  <c r="X369" i="5" s="1"/>
  <c r="V370" i="5"/>
  <c r="E370" i="5"/>
  <c r="V371" i="5"/>
  <c r="E371" i="5"/>
  <c r="X371" i="5" s="1"/>
  <c r="V372" i="5"/>
  <c r="E372" i="5"/>
  <c r="X372" i="5" s="1"/>
  <c r="V373" i="5"/>
  <c r="E373" i="5"/>
  <c r="X373" i="5" s="1"/>
  <c r="V374" i="5"/>
  <c r="E374" i="5"/>
  <c r="X374" i="5" s="1"/>
  <c r="V375" i="5"/>
  <c r="E375" i="5"/>
  <c r="X375" i="5" s="1"/>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V411" i="5"/>
  <c r="E411" i="5"/>
  <c r="X411" i="5" s="1"/>
  <c r="V412" i="5"/>
  <c r="E412" i="5"/>
  <c r="X412" i="5" s="1"/>
  <c r="V413" i="5"/>
  <c r="E413" i="5"/>
  <c r="X413" i="5" s="1"/>
  <c r="V414" i="5"/>
  <c r="E414" i="5"/>
  <c r="X414" i="5" s="1"/>
  <c r="V415" i="5"/>
  <c r="E415" i="5"/>
  <c r="X415" i="5" s="1"/>
  <c r="V416" i="5"/>
  <c r="E416" i="5"/>
  <c r="X416" i="5" s="1"/>
  <c r="V417" i="5"/>
  <c r="E417" i="5"/>
  <c r="X417" i="5" s="1"/>
  <c r="V418" i="5"/>
  <c r="E418" i="5"/>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X463" i="5" s="1"/>
  <c r="V464" i="5"/>
  <c r="E464" i="5"/>
  <c r="X464" i="5" s="1"/>
  <c r="V465" i="5"/>
  <c r="E465" i="5"/>
  <c r="X465" i="5" s="1"/>
  <c r="V466" i="5"/>
  <c r="E466" i="5"/>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X489" i="5" s="1"/>
  <c r="V490" i="5"/>
  <c r="E490" i="5"/>
  <c r="V491" i="5"/>
  <c r="E491" i="5"/>
  <c r="X491" i="5" s="1"/>
  <c r="V492" i="5"/>
  <c r="E492" i="5"/>
  <c r="X492" i="5" s="1"/>
  <c r="V493" i="5"/>
  <c r="E493" i="5"/>
  <c r="V494" i="5"/>
  <c r="E494" i="5"/>
  <c r="X494" i="5" s="1"/>
  <c r="V495" i="5"/>
  <c r="E495" i="5"/>
  <c r="X495" i="5" s="1"/>
  <c r="V496" i="5"/>
  <c r="E496" i="5"/>
  <c r="X496" i="5" s="1"/>
  <c r="V497" i="5"/>
  <c r="E497" i="5"/>
  <c r="V498" i="5"/>
  <c r="E498" i="5"/>
  <c r="V499" i="5"/>
  <c r="E499" i="5"/>
  <c r="X499" i="5" s="1"/>
  <c r="V500" i="5"/>
  <c r="E500" i="5"/>
  <c r="X500" i="5" s="1"/>
  <c r="V501" i="5"/>
  <c r="E501" i="5"/>
  <c r="V502" i="5"/>
  <c r="E502" i="5"/>
  <c r="X502" i="5" s="1"/>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V534" i="5"/>
  <c r="E534" i="5"/>
  <c r="X534" i="5" s="1"/>
  <c r="V535" i="5"/>
  <c r="E535" i="5"/>
  <c r="X535" i="5" s="1"/>
  <c r="V536" i="5"/>
  <c r="E536" i="5"/>
  <c r="X536" i="5" s="1"/>
  <c r="V537" i="5"/>
  <c r="E537" i="5"/>
  <c r="X537" i="5" s="1"/>
  <c r="V538" i="5"/>
  <c r="E538" i="5"/>
  <c r="V539" i="5"/>
  <c r="E539" i="5"/>
  <c r="X539" i="5" s="1"/>
  <c r="V540" i="5"/>
  <c r="E540" i="5"/>
  <c r="X540" i="5" s="1"/>
  <c r="V541" i="5"/>
  <c r="E541" i="5"/>
  <c r="X541" i="5" s="1"/>
  <c r="V542" i="5"/>
  <c r="E542" i="5"/>
  <c r="X542" i="5" s="1"/>
  <c r="V543" i="5"/>
  <c r="E543" i="5"/>
  <c r="X543" i="5" s="1"/>
  <c r="V544" i="5"/>
  <c r="E544" i="5"/>
  <c r="X544" i="5" s="1"/>
  <c r="V545" i="5"/>
  <c r="E545" i="5"/>
  <c r="X545" i="5" s="1"/>
  <c r="V546" i="5"/>
  <c r="E546" i="5"/>
  <c r="V547" i="5"/>
  <c r="E547" i="5"/>
  <c r="X547" i="5" s="1"/>
  <c r="V548" i="5"/>
  <c r="E548" i="5"/>
  <c r="X548" i="5" s="1"/>
  <c r="V549" i="5"/>
  <c r="E549" i="5"/>
  <c r="V550" i="5"/>
  <c r="E550" i="5"/>
  <c r="X550" i="5" s="1"/>
  <c r="V551" i="5"/>
  <c r="E551" i="5"/>
  <c r="X551" i="5" s="1"/>
  <c r="V552" i="5"/>
  <c r="E552" i="5"/>
  <c r="X552" i="5" s="1"/>
  <c r="V553" i="5"/>
  <c r="E553" i="5"/>
  <c r="X553" i="5" s="1"/>
  <c r="V554" i="5"/>
  <c r="E554" i="5"/>
  <c r="V555" i="5"/>
  <c r="E555" i="5"/>
  <c r="X555" i="5" s="1"/>
  <c r="V556" i="5"/>
  <c r="E556" i="5"/>
  <c r="X556" i="5" s="1"/>
  <c r="V557" i="5"/>
  <c r="E557" i="5"/>
  <c r="V558" i="5"/>
  <c r="E558" i="5"/>
  <c r="X558" i="5" s="1"/>
  <c r="V559" i="5"/>
  <c r="E559" i="5"/>
  <c r="X559" i="5" s="1"/>
  <c r="V560" i="5"/>
  <c r="E560" i="5"/>
  <c r="X560" i="5" s="1"/>
  <c r="V561" i="5"/>
  <c r="E561" i="5"/>
  <c r="X561" i="5" s="1"/>
  <c r="V562" i="5"/>
  <c r="E562" i="5"/>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V947" i="5"/>
  <c r="E947" i="5"/>
  <c r="X947" i="5" s="1"/>
  <c r="V948" i="5"/>
  <c r="E948" i="5"/>
  <c r="X948" i="5" s="1"/>
  <c r="V949" i="5"/>
  <c r="E949" i="5"/>
  <c r="X949" i="5" s="1"/>
  <c r="V950" i="5"/>
  <c r="E950" i="5"/>
  <c r="X950" i="5" s="1"/>
  <c r="V951" i="5"/>
  <c r="E951" i="5"/>
  <c r="X951" i="5" s="1"/>
  <c r="V952" i="5"/>
  <c r="E952" i="5"/>
  <c r="X952" i="5" s="1"/>
  <c r="V953" i="5"/>
  <c r="E953" i="5"/>
  <c r="X953" i="5" s="1"/>
  <c r="V954" i="5"/>
  <c r="E954" i="5"/>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X973" i="5" s="1"/>
  <c r="V974" i="5"/>
  <c r="E974" i="5"/>
  <c r="X974" i="5" s="1"/>
  <c r="V975" i="5"/>
  <c r="E975" i="5"/>
  <c r="X975" i="5" s="1"/>
  <c r="V976" i="5"/>
  <c r="E976" i="5"/>
  <c r="X976" i="5" s="1"/>
  <c r="V977" i="5"/>
  <c r="E977" i="5"/>
  <c r="X977" i="5" s="1"/>
  <c r="V978" i="5"/>
  <c r="E978" i="5"/>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X1284" i="5" s="1"/>
  <c r="V1285" i="5"/>
  <c r="E1285" i="5"/>
  <c r="V1286" i="5"/>
  <c r="E1286" i="5"/>
  <c r="X1286" i="5" s="1"/>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X1564" i="5" s="1"/>
  <c r="V1565" i="5"/>
  <c r="E1565" i="5"/>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V1691" i="5"/>
  <c r="E1691" i="5"/>
  <c r="X1691" i="5" s="1"/>
  <c r="V1692" i="5"/>
  <c r="E1692" i="5"/>
  <c r="X1692" i="5" s="1"/>
  <c r="V1693" i="5"/>
  <c r="E1693" i="5"/>
  <c r="V1694" i="5"/>
  <c r="E1694" i="5"/>
  <c r="X1694" i="5" s="1"/>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V1795" i="5"/>
  <c r="E1795" i="5"/>
  <c r="X1795" i="5" s="1"/>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X1870" i="5" s="1"/>
  <c r="V1871" i="5"/>
  <c r="E1871" i="5"/>
  <c r="X1871" i="5" s="1"/>
  <c r="V1872" i="5"/>
  <c r="E1872" i="5"/>
  <c r="X1872" i="5" s="1"/>
  <c r="V1873" i="5"/>
  <c r="E1873" i="5"/>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50" i="6" s="1"/>
  <c r="G50" i="6" s="1"/>
  <c r="B14" i="6"/>
  <c r="B19" i="6" s="1"/>
  <c r="G14" i="6"/>
  <c r="H14" i="6"/>
  <c r="H13" i="6"/>
  <c r="B12" i="6"/>
  <c r="G12" i="6" s="1"/>
  <c r="H12" i="6" s="1"/>
  <c r="D12" i="6" s="1"/>
  <c r="B11" i="6"/>
  <c r="G11" i="6"/>
  <c r="H11" i="6"/>
  <c r="D11" i="6" s="1"/>
  <c r="G10" i="6"/>
  <c r="H10" i="6" s="1"/>
  <c r="D10" i="6" s="1"/>
  <c r="G9" i="6"/>
  <c r="H9" i="6"/>
  <c r="D9" i="6" s="1"/>
  <c r="B8" i="6"/>
  <c r="G8" i="6"/>
  <c r="H8" i="6" s="1"/>
  <c r="D8" i="6" s="1"/>
  <c r="B7" i="6"/>
  <c r="G7" i="6" s="1"/>
  <c r="H7" i="6" s="1"/>
  <c r="B6" i="6"/>
  <c r="G6" i="6"/>
  <c r="B5" i="6"/>
  <c r="F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B46" i="4" s="1"/>
  <c r="A31" i="6" s="1"/>
  <c r="P45" i="4"/>
  <c r="B45" i="4" s="1"/>
  <c r="A30" i="6" s="1"/>
  <c r="P44" i="4"/>
  <c r="B44" i="4" s="1"/>
  <c r="A29" i="6" s="1"/>
  <c r="P43" i="4"/>
  <c r="Q43" i="4" s="1"/>
  <c r="P41" i="4"/>
  <c r="P40" i="4"/>
  <c r="P39" i="4"/>
  <c r="P38" i="4"/>
  <c r="P37" i="4"/>
  <c r="Q37" i="4" s="1"/>
  <c r="P35" i="4"/>
  <c r="P34" i="4"/>
  <c r="P33" i="4"/>
  <c r="P32" i="4"/>
  <c r="P31" i="4"/>
  <c r="Q31" i="4"/>
  <c r="P29" i="4"/>
  <c r="B29" i="4" s="1"/>
  <c r="A17" i="6" s="1"/>
  <c r="P28" i="4"/>
  <c r="B28" i="4" s="1"/>
  <c r="A16" i="6" s="1"/>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H21" i="6" s="1"/>
  <c r="D21" i="6" s="1"/>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26" i="5"/>
  <c r="I59"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X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X1565"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c r="B20" i="6"/>
  <c r="B40" i="6" s="1"/>
  <c r="G40"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46" i="6" s="1"/>
  <c r="G46" i="6" s="1"/>
  <c r="G16" i="6"/>
  <c r="H16" i="6"/>
  <c r="K67" i="6" s="1"/>
  <c r="A38" i="2"/>
  <c r="J4" i="5"/>
  <c r="B41" i="4"/>
  <c r="B59" i="4" s="1"/>
  <c r="A4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322" i="5"/>
  <c r="S598" i="5"/>
  <c r="X165" i="5"/>
  <c r="X338" i="5"/>
  <c r="X483" i="5"/>
  <c r="X498" i="5"/>
  <c r="X149" i="5"/>
  <c r="X530" i="5"/>
  <c r="X546" i="5"/>
  <c r="S532" i="5"/>
  <c r="S356" i="5"/>
  <c r="X154" i="5"/>
  <c r="X98" i="5"/>
  <c r="X301" i="5"/>
  <c r="S343" i="5"/>
  <c r="X114" i="5"/>
  <c r="X82" i="5"/>
  <c r="X325" i="5"/>
  <c r="X218" i="5"/>
  <c r="X202" i="5"/>
  <c r="S315" i="5"/>
  <c r="X50" i="5"/>
  <c r="X66" i="5"/>
  <c r="X357" i="5"/>
  <c r="S357" i="5"/>
  <c r="X90" i="5"/>
  <c r="X130" i="5"/>
  <c r="S383" i="5"/>
  <c r="X242"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41" i="6"/>
  <c r="G41" i="6" s="1"/>
  <c r="B31" i="6"/>
  <c r="G31" i="6"/>
  <c r="J306" i="5"/>
  <c r="J2417" i="5"/>
  <c r="J2160" i="5"/>
  <c r="F1876" i="5"/>
  <c r="X1801"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X18" i="5"/>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1"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F31" i="6"/>
  <c r="F46" i="6"/>
  <c r="H46" i="6" s="1"/>
  <c r="D46" i="6" s="1"/>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X597" i="5"/>
  <c r="S597" i="5"/>
  <c r="S599" i="5"/>
  <c r="X346" i="5"/>
  <c r="X493" i="5"/>
  <c r="X611" i="5"/>
  <c r="S611" i="5"/>
  <c r="X538" i="5"/>
  <c r="S601" i="5"/>
  <c r="X402" i="5"/>
  <c r="X466" i="5"/>
  <c r="X410" i="5"/>
  <c r="X362" i="5"/>
  <c r="X522" i="5"/>
  <c r="X378" i="5"/>
  <c r="X578" i="5"/>
  <c r="X370" i="5"/>
  <c r="X506" i="5"/>
  <c r="S600" i="5"/>
  <c r="X365" i="5"/>
  <c r="X569" i="5"/>
  <c r="S382" i="5"/>
  <c r="X490" i="5"/>
  <c r="X277" i="5"/>
  <c r="X194" i="5"/>
  <c r="X306" i="5"/>
  <c r="X533" i="5"/>
  <c r="S533" i="5"/>
  <c r="X458" i="5"/>
  <c r="X386" i="5"/>
  <c r="S355" i="5"/>
  <c r="X330" i="5"/>
  <c r="X602" i="5"/>
  <c r="S602" i="5"/>
  <c r="X562" i="5"/>
  <c r="X450" i="5"/>
  <c r="X497" i="5"/>
  <c r="X434" i="5"/>
  <c r="X549" i="5"/>
  <c r="S603" i="5"/>
  <c r="X104" i="5"/>
  <c r="X394" i="5"/>
  <c r="S605" i="5"/>
  <c r="X189" i="5"/>
  <c r="X418" i="5"/>
  <c r="X554" i="5"/>
  <c r="S607" i="5"/>
  <c r="X426" i="5"/>
  <c r="X557" i="5"/>
  <c r="X501" i="5"/>
  <c r="X442" i="5"/>
  <c r="X576" i="5"/>
  <c r="X314" i="5"/>
  <c r="S314" i="5"/>
  <c r="X474" i="5"/>
  <c r="X261" i="5"/>
  <c r="X293" i="5"/>
  <c r="H31" i="6"/>
  <c r="D31" i="6" s="1"/>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S17" i="5"/>
  <c r="S12" i="5"/>
  <c r="S16" i="5"/>
  <c r="S15" i="5"/>
  <c r="S13" i="5"/>
  <c r="S14" i="5"/>
  <c r="S10" i="5"/>
  <c r="S11" i="5"/>
  <c r="S8" i="5"/>
  <c r="S9" i="5"/>
  <c r="S7" i="5"/>
  <c r="G64" i="6" a="1"/>
  <c r="F47" i="6" l="1"/>
  <c r="F37" i="6"/>
  <c r="H37" i="6" s="1"/>
  <c r="D37" i="6" s="1"/>
  <c r="H27" i="6"/>
  <c r="D27" i="6" s="1"/>
  <c r="F32" i="6"/>
  <c r="F42" i="6"/>
  <c r="F52" i="6"/>
  <c r="F68" i="6"/>
  <c r="H68" i="6" s="1"/>
  <c r="D68" i="6" s="1"/>
  <c r="C17" i="6"/>
  <c r="D17" i="6"/>
  <c r="B32" i="6"/>
  <c r="G32" i="6" s="1"/>
  <c r="C37" i="6"/>
  <c r="B42" i="6"/>
  <c r="G42" i="6" s="1"/>
  <c r="C68" i="6"/>
  <c r="B47" i="6"/>
  <c r="G47" i="6" s="1"/>
  <c r="G22" i="6"/>
  <c r="H22" i="6" s="1"/>
  <c r="B37" i="6"/>
  <c r="G37" i="6" s="1"/>
  <c r="B52" i="6"/>
  <c r="G52" i="6" s="1"/>
  <c r="C11" i="6"/>
  <c r="H41" i="6"/>
  <c r="D41" i="6" s="1"/>
  <c r="C67" i="6"/>
  <c r="B36" i="6"/>
  <c r="G36" i="6" s="1"/>
  <c r="C46" i="6"/>
  <c r="F51" i="6"/>
  <c r="C16" i="6"/>
  <c r="B51" i="6"/>
  <c r="G51" i="6" s="1"/>
  <c r="C31" i="6"/>
  <c r="C21" i="6"/>
  <c r="F36" i="6"/>
  <c r="H36" i="6" s="1"/>
  <c r="D36" i="6" s="1"/>
  <c r="B26" i="6"/>
  <c r="G26" i="6" s="1"/>
  <c r="H26" i="6" s="1"/>
  <c r="D26" i="6" s="1"/>
  <c r="C41" i="6"/>
  <c r="D16" i="6"/>
  <c r="H20" i="6"/>
  <c r="B30" i="6"/>
  <c r="G30" i="6" s="1"/>
  <c r="F25" i="6"/>
  <c r="B45" i="6"/>
  <c r="G45" i="6" s="1"/>
  <c r="B35" i="6"/>
  <c r="G35" i="6" s="1"/>
  <c r="C15" i="6"/>
  <c r="G20" i="6"/>
  <c r="C20" i="6"/>
  <c r="B25" i="6"/>
  <c r="G25" i="6" s="1"/>
  <c r="K65" i="6"/>
  <c r="B24" i="6"/>
  <c r="G24" i="6" s="1"/>
  <c r="G19" i="6"/>
  <c r="B79" i="4"/>
  <c r="A57" i="6" s="1"/>
  <c r="B31" i="4"/>
  <c r="A18" i="6" s="1"/>
  <c r="B75" i="4"/>
  <c r="A54" i="6" s="1"/>
  <c r="B55" i="4"/>
  <c r="A38" i="6" s="1"/>
  <c r="B67" i="4"/>
  <c r="A48" i="6" s="1"/>
  <c r="B87" i="4"/>
  <c r="A62" i="6" s="1"/>
  <c r="B37" i="4"/>
  <c r="A23" i="6" s="1"/>
  <c r="B83" i="4"/>
  <c r="A59" i="6" s="1"/>
  <c r="B43" i="4"/>
  <c r="A28" i="6" s="1"/>
  <c r="B61" i="4"/>
  <c r="A43" i="6" s="1"/>
  <c r="B49" i="4"/>
  <c r="A33" i="6" s="1"/>
  <c r="B85" i="4"/>
  <c r="A60" i="6" s="1"/>
  <c r="B81" i="4"/>
  <c r="A58" i="6" s="1"/>
  <c r="B89" i="4"/>
  <c r="A63" i="6" s="1"/>
  <c r="B77" i="4"/>
  <c r="A55" i="6" s="1"/>
  <c r="F24" i="6"/>
  <c r="C14" i="6"/>
  <c r="D14" i="6"/>
  <c r="B39" i="6"/>
  <c r="G39" i="6" s="1"/>
  <c r="F19" i="6"/>
  <c r="H19" i="6" s="1"/>
  <c r="D19" i="6" s="1"/>
  <c r="B29" i="6"/>
  <c r="G29" i="6" s="1"/>
  <c r="B34" i="6"/>
  <c r="G34" i="6" s="1"/>
  <c r="B49" i="6"/>
  <c r="G49" i="6" s="1"/>
  <c r="C19" i="6"/>
  <c r="B44" i="6"/>
  <c r="G44" i="6" s="1"/>
  <c r="C12" i="6"/>
  <c r="C10" i="6"/>
  <c r="C9" i="6"/>
  <c r="B52" i="4"/>
  <c r="A36" i="6" s="1"/>
  <c r="C8" i="6"/>
  <c r="D7" i="6"/>
  <c r="C7" i="6"/>
  <c r="B69" i="4"/>
  <c r="A50" i="6" s="1"/>
  <c r="B32" i="4"/>
  <c r="A19" i="6" s="1"/>
  <c r="B63" i="4"/>
  <c r="A45" i="6" s="1"/>
  <c r="A25" i="6"/>
  <c r="B57" i="4"/>
  <c r="A40" i="6" s="1"/>
  <c r="B34" i="4"/>
  <c r="A21" i="6" s="1"/>
  <c r="B71" i="4"/>
  <c r="A52" i="6" s="1"/>
  <c r="B65" i="4"/>
  <c r="A47" i="6" s="1"/>
  <c r="A27" i="6"/>
  <c r="B53" i="4"/>
  <c r="A37" i="6" s="1"/>
  <c r="H6" i="6"/>
  <c r="G74" i="4"/>
  <c r="G37" i="4"/>
  <c r="G31" i="4"/>
  <c r="B62" i="4"/>
  <c r="A44" i="6" s="1"/>
  <c r="B50" i="4"/>
  <c r="A34" i="6" s="1"/>
  <c r="B56" i="4"/>
  <c r="A39" i="6" s="1"/>
  <c r="A24" i="6"/>
  <c r="B68" i="4"/>
  <c r="A49" i="6" s="1"/>
  <c r="D6" i="6"/>
  <c r="C6" i="6"/>
  <c r="D49" i="4"/>
  <c r="B33" i="4"/>
  <c r="A20" i="6" s="1"/>
  <c r="B35" i="4"/>
  <c r="A22" i="6" s="1"/>
  <c r="G55" i="4"/>
  <c r="G61" i="4"/>
  <c r="G49" i="4"/>
  <c r="C4" i="6"/>
  <c r="G64" i="6"/>
  <c r="C69" i="6"/>
  <c r="G67" i="4"/>
  <c r="D55" i="4"/>
  <c r="G43" i="4"/>
  <c r="D67" i="4"/>
  <c r="D31" i="4"/>
  <c r="G69" i="6" a="1"/>
  <c r="G69" i="6" s="1"/>
  <c r="H69" i="6" s="1"/>
  <c r="D43" i="4"/>
  <c r="D61" i="4"/>
  <c r="B64" i="4"/>
  <c r="A46" i="6" s="1"/>
  <c r="D37" i="4"/>
  <c r="B58" i="4"/>
  <c r="A41" i="6" s="1"/>
  <c r="B70" i="4"/>
  <c r="A51" i="6" s="1"/>
  <c r="D22" i="6" l="1"/>
  <c r="K68" i="6"/>
  <c r="C22" i="6"/>
  <c r="C27" i="6"/>
  <c r="H52" i="6"/>
  <c r="H42" i="6"/>
  <c r="H32" i="6"/>
  <c r="H47" i="6"/>
  <c r="H51" i="6"/>
  <c r="C26" i="6"/>
  <c r="C36" i="6"/>
  <c r="F66" i="6"/>
  <c r="H66" i="6" s="1"/>
  <c r="F50" i="6"/>
  <c r="H50" i="6" s="1"/>
  <c r="F30" i="6"/>
  <c r="H30" i="6" s="1"/>
  <c r="H25" i="6"/>
  <c r="F35" i="6"/>
  <c r="H35" i="6" s="1"/>
  <c r="F40" i="6"/>
  <c r="H40" i="6" s="1"/>
  <c r="F45" i="6"/>
  <c r="H45" i="6" s="1"/>
  <c r="K66" i="6"/>
  <c r="D20" i="6"/>
  <c r="F34" i="6"/>
  <c r="H34" i="6" s="1"/>
  <c r="F44" i="6"/>
  <c r="H44" i="6" s="1"/>
  <c r="F39" i="6"/>
  <c r="H39" i="6" s="1"/>
  <c r="F54" i="6"/>
  <c r="F49" i="6"/>
  <c r="H49" i="6" s="1"/>
  <c r="F65" i="6"/>
  <c r="F29" i="6"/>
  <c r="H29" i="6" s="1"/>
  <c r="H24" i="6"/>
  <c r="B64" i="6"/>
  <c r="H64" i="6"/>
  <c r="D47" i="6" l="1"/>
  <c r="C47" i="6"/>
  <c r="D32" i="6"/>
  <c r="C32" i="6"/>
  <c r="D42" i="6"/>
  <c r="C42" i="6"/>
  <c r="D52" i="6"/>
  <c r="C52" i="6"/>
  <c r="D49" i="6"/>
  <c r="C49" i="6"/>
  <c r="D51" i="6"/>
  <c r="C51" i="6"/>
  <c r="D39" i="6"/>
  <c r="C39" i="6"/>
  <c r="D44" i="6"/>
  <c r="C44" i="6"/>
  <c r="D34" i="6"/>
  <c r="C34" i="6"/>
  <c r="D45" i="6"/>
  <c r="C45" i="6"/>
  <c r="D40" i="6"/>
  <c r="C40" i="6"/>
  <c r="D35" i="6"/>
  <c r="C35" i="6"/>
  <c r="D25" i="6"/>
  <c r="C25" i="6"/>
  <c r="D30" i="6"/>
  <c r="C30" i="6"/>
  <c r="D50" i="6"/>
  <c r="C50" i="6"/>
  <c r="D24" i="6"/>
  <c r="C24" i="6"/>
  <c r="D66" i="6"/>
  <c r="C66" i="6"/>
  <c r="D29" i="6"/>
  <c r="C29" i="6"/>
  <c r="H65" i="6"/>
  <c r="C2" i="6"/>
  <c r="B2" i="6"/>
  <c r="F60" i="6"/>
  <c r="H60" i="6" s="1"/>
  <c r="F57" i="6"/>
  <c r="H57" i="6" s="1"/>
  <c r="F59" i="6"/>
  <c r="H59" i="6" s="1"/>
  <c r="F63" i="6"/>
  <c r="H63" i="6" s="1"/>
  <c r="F55" i="6"/>
  <c r="H54" i="6"/>
  <c r="F62" i="6"/>
  <c r="H62" i="6" s="1"/>
  <c r="F58" i="6"/>
  <c r="H58" i="6" s="1"/>
  <c r="D64" i="6"/>
  <c r="C64" i="6"/>
  <c r="D60" i="6" l="1"/>
  <c r="C60" i="6"/>
  <c r="D65" i="6"/>
  <c r="C65" i="6"/>
  <c r="D58" i="6"/>
  <c r="C58" i="6"/>
  <c r="D62" i="6"/>
  <c r="C62" i="6"/>
  <c r="D54" i="6"/>
  <c r="C54" i="6"/>
  <c r="D63" i="6"/>
  <c r="C63" i="6"/>
  <c r="D59" i="6"/>
  <c r="C59" i="6"/>
  <c r="D57" i="6"/>
  <c r="C57" i="6"/>
  <c r="H55" i="6"/>
  <c r="F56" i="6"/>
  <c r="H56" i="6" s="1"/>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<sst xmlns="http://schemas.openxmlformats.org/spreadsheetml/2006/main" count="22301" uniqueCount="15800">
  <si>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</si>
  <si>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</si>
  <si>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</si>
  <si>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</si>
  <si>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</si>
  <si>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</si>
  <si>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</si>
  <si>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</si>
  <si>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</si>
  <si>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</si>
  <si>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</si>
  <si>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</si>
  <si>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</si>
  <si>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</si>
  <si>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</si>
  <si>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</si>
  <si>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</si>
  <si>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</si>
  <si>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</si>
  <si>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</si>
  <si>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</si>
  <si>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</si>
  <si>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</si>
  <si>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</si>
  <si>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</si>
  <si>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</si>
  <si>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</si>
  <si>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</si>
  <si>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</si>
  <si>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</si>
  <si>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</si>
  <si>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</si>
  <si>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</si>
  <si>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</si>
  <si>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</si>
  <si>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</si>
  <si>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</si>
  <si>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</si>
  <si>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</si>
  <si>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</si>
  <si>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</si>
  <si>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</si>
  <si>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</si>
  <si>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</si>
  <si>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</si>
  <si>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</si>
  <si>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</si>
  <si>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</si>
  <si>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</si>
  <si>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</si>
  <si>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</si>
  <si>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</si>
  <si>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</si>
  <si>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</si>
  <si>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</si>
  <si>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</si>
  <si>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</si>
  <si>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</si>
  <si>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</si>
  <si>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</si>
  <si>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</si>
  <si>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</si>
  <si>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</si>
  <si>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</si>
  <si>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</si>
  <si>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</si>
  <si>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</si>
  <si>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</si>
  <si>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</si>
  <si>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</si>
  <si>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</si>
  <si>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</si>
  <si>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</si>
  <si>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</si>
  <si>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</si>
  <si>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</si>
  <si>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</si>
  <si>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</si>
  <si>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</si>
  <si>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</si>
  <si>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</si>
  <si>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</si>
  <si>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</si>
  <si>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</si>
  <si>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</si>
  <si>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</si>
  <si>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</si>
  <si>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</si>
  <si>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</si>
  <si>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</si>
  <si>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</si>
  <si>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</si>
  <si>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</si>
  <si>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</si>
  <si>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</si>
  <si>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</si>
  <si>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</si>
  <si>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</si>
  <si>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</si>
  <si>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</si>
  <si>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</si>
  <si>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</si>
  <si>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</si>
  <si>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</si>
  <si>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</si>
  <si>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</si>
  <si>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</si>
  <si>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</si>
  <si>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</si>
  <si>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</si>
  <si>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</si>
  <si>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</si>
  <si>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</si>
  <si>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</si>
  <si>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</si>
  <si>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</si>
  <si>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</si>
  <si>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</si>
  <si>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</si>
  <si>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</si>
  <si>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</si>
  <si>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</si>
  <si>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</si>
  <si>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</si>
  <si>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</si>
  <si>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</si>
  <si>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</si>
  <si>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</si>
  <si>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</si>
  <si>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</si>
  <si>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</si>
  <si>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</si>
  <si>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</si>
  <si>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</si>
  <si>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</si>
  <si>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</si>
  <si>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</si>
  <si>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</si>
  <si>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</si>
  <si>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</si>
  <si>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</si>
  <si>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</si>
  <si>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</si>
  <si>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</si>
  <si>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</si>
  <si>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</si>
  <si>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</si>
  <si>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</si>
  <si>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</si>
  <si>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</si>
  <si>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</si>
  <si>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</si>
  <si>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</si>
  <si>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</si>
  <si>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</si>
  <si>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</si>
  <si>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</si>
  <si>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</si>
  <si>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</si>
  <si>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</si>
  <si>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</si>
  <si>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</si>
  <si>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</si>
  <si>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</si>
  <si>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</si>
  <si>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</si>
  <si>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</si>
  <si>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</si>
  <si>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</si>
  <si>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</si>
  <si>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</si>
  <si>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</si>
  <si>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</si>
  <si>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</si>
  <si>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</si>
  <si>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</si>
  <si>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</si>
  <si>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</si>
  <si>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</si>
  <si>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</si>
  <si>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</si>
  <si>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</si>
  <si>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</si>
  <si>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</si>
  <si>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</si>
  <si>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</si>
  <si>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</si>
  <si>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</si>
  <si>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</si>
  <si>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</si>
  <si>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</si>
  <si>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</si>
  <si>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</si>
  <si>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</si>
  <si>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</si>
  <si>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</si>
  <si>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</si>
  <si>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</si>
  <si>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</si>
  <si>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</si>
  <si>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</si>
  <si>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</si>
  <si>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</si>
  <si>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</si>
  <si>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</si>
  <si>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</si>
  <si>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</si>
  <si>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</si>
  <si>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</si>
  <si>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</si>
  <si>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</si>
  <si>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</si>
  <si>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</si>
  <si>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</si>
  <si>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</si>
  <si>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</si>
  <si>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</si>
  <si>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</si>
  <si>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</si>
  <si>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</si>
  <si>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</si>
  <si>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</si>
  <si>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</si>
  <si>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</si>
  <si>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</si>
  <si>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</si>
  <si>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</si>
  <si>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</si>
  <si>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</si>
  <si>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</si>
  <si>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</si>
  <si>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</si>
  <si>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</si>
  <si>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</si>
  <si>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</si>
  <si>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</si>
  <si>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</si>
  <si>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</si>
  <si>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</si>
  <si>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</si>
  <si>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</si>
  <si>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</si>
  <si>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</si>
  <si>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</si>
  <si>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</si>
  <si>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</si>
  <si>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</si>
  <si>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</si>
  <si>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</si>
  <si>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</si>
  <si>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</si>
  <si>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</si>
  <si>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</si>
  <si>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</si>
  <si>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</si>
  <si>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</si>
  <si>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</si>
  <si>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</si>
  <si>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</si>
  <si>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</si>
  <si>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</si>
  <si>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</si>
  <si>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</si>
  <si>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</si>
  <si>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</si>
  <si>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</si>
  <si>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</si>
  <si>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</si>
  <si>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</si>
  <si>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</si>
  <si>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</si>
  <si>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</si>
  <si>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</si>
  <si>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</si>
  <si>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</si>
  <si>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</si>
  <si>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</si>
  <si>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</si>
  <si>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</si>
  <si>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</si>
  <si>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</si>
  <si>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</si>
  <si>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</si>
  <si>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</si>
  <si>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</si>
  <si>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</si>
  <si>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</si>
  <si>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</si>
  <si>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</si>
  <si>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</si>
  <si>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</si>
  <si>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</si>
  <si>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</si>
  <si>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</si>
  <si>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</si>
  <si>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</si>
  <si>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</si>
  <si>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</si>
  <si>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</si>
  <si>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</si>
  <si>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</si>
  <si>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</si>
  <si>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</si>
  <si>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</si>
  <si>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</si>
  <si>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</si>
  <si>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</si>
  <si>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</si>
  <si>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</si>
  <si>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</si>
  <si>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</si>
  <si>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</si>
  <si>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</si>
  <si>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</si>
  <si>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</si>
  <si>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</si>
  <si>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</si>
  <si>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</si>
  <si>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</si>
  <si>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</si>
  <si>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</si>
  <si>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</si>
  <si>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</si>
  <si>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</si>
  <si>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</si>
  <si>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</si>
  <si>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</si>
  <si>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</si>
  <si>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</si>
  <si>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</si>
  <si>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</si>
  <si>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</si>
  <si>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</si>
  <si>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</si>
  <si>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</si>
  <si>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</si>
  <si>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</si>
  <si>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</si>
  <si>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</si>
  <si>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</si>
  <si>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</si>
  <si>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</si>
  <si>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</si>
  <si>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</si>
  <si>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</si>
  <si>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</si>
  <si>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</si>
  <si>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</si>
  <si>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</si>
  <si>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</si>
  <si>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</si>
  <si>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</si>
  <si>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</si>
  <si>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</si>
  <si>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</si>
  <si>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</si>
  <si>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</si>
  <si>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</si>
  <si>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</si>
  <si>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</si>
  <si>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</si>
  <si>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</si>
  <si>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</si>
  <si>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</si>
  <si>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</si>
  <si>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</si>
  <si>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</si>
  <si>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</si>
  <si>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</si>
  <si>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</si>
  <si>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</si>
  <si>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</si>
  <si>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</si>
  <si>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</si>
  <si>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</si>
  <si>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</si>
  <si>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</si>
  <si>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</si>
  <si>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</si>
  <si>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</si>
  <si>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</si>
  <si>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</si>
  <si>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</si>
  <si>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</si>
  <si>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</si>
  <si>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</si>
  <si>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</si>
  <si>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</si>
  <si>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</si>
  <si>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</si>
  <si>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</si>
  <si>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</si>
  <si>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</si>
  <si>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</si>
  <si>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</si>
  <si>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</si>
  <si>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</si>
  <si>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</si>
  <si>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</si>
  <si>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</si>
  <si>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</si>
  <si>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</si>
  <si>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</si>
  <si>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</si>
  <si>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</si>
  <si>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</si>
  <si>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</si>
  <si>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</si>
  <si>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</si>
  <si>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</si>
  <si>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</si>
  <si>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</si>
  <si>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</si>
  <si>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</si>
  <si>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</si>
  <si>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</si>
  <si>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</si>
  <si>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</si>
  <si>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</si>
  <si>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</si>
  <si>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</si>
  <si>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</si>
  <si>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</si>
  <si>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</si>
  <si>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</si>
  <si>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</si>
  <si>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</si>
  <si>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</si>
  <si>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</si>
  <si>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</si>
  <si>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</si>
  <si>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</si>
  <si>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</si>
  <si>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</si>
  <si>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</si>
  <si>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</si>
  <si>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</si>
  <si>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</si>
  <si>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</si>
  <si>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</si>
  <si>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</si>
  <si>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</si>
  <si>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</si>
  <si>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</si>
  <si>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</si>
  <si>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</si>
  <si>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</si>
  <si>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</si>
  <si>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</si>
  <si>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</si>
  <si>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</si>
  <si>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</si>
  <si>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</si>
  <si>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</si>
  <si>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</si>
  <si>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</si>
  <si>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</si>
  <si>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</si>
  <si>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</si>
  <si>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</si>
  <si>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</si>
  <si>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</si>
  <si>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</si>
  <si>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</si>
  <si>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</si>
  <si>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</si>
  <si>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</si>
  <si>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</si>
  <si>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</si>
  <si>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</si>
  <si>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</si>
  <si>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</si>
  <si>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</si>
  <si>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</si>
  <si>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</si>
  <si>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</si>
  <si>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</si>
  <si>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</si>
  <si>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</si>
  <si>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</si>
  <si>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</si>
  <si>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</si>
  <si>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</si>
  <si>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</si>
  <si>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</si>
  <si>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</si>
  <si>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</si>
  <si>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</si>
  <si>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</si>
  <si>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</si>
  <si>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</si>
  <si>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</si>
  <si>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</si>
  <si>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</si>
  <si>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</si>
  <si>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</si>
  <si>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</si>
  <si>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</si>
  <si>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</si>
  <si>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</si>
  <si>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</si>
  <si>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</si>
  <si>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</si>
  <si>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</si>
  <si>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</si>
  <si>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</si>
  <si>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</si>
  <si>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</si>
  <si>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</si>
  <si>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</si>
  <si>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</si>
  <si>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</si>
  <si>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</si>
  <si>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</si>
  <si>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</si>
  <si>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</si>
  <si>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</si>
  <si>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</si>
  <si>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</si>
  <si>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</si>
  <si>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</si>
  <si>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</si>
  <si>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</si>
  <si>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</si>
  <si>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</si>
  <si>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</si>
  <si>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</si>
  <si>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</si>
  <si>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</si>
  <si>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</si>
  <si>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</si>
  <si>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</si>
  <si>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</si>
  <si>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</si>
  <si>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</si>
  <si>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</si>
  <si>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</si>
  <si>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</si>
  <si>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</si>
  <si>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</si>
  <si>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</si>
  <si>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</si>
  <si>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</si>
  <si>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</si>
  <si>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</si>
  <si>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</si>
  <si>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</si>
  <si>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</si>
  <si>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</si>
  <si>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</si>
  <si>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</si>
  <si>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</si>
  <si>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</si>
  <si>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</si>
  <si>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</si>
  <si>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</si>
  <si>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</si>
  <si>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</si>
  <si>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</si>
  <si>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</si>
  <si>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</si>
  <si>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</si>
  <si>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</si>
  <si>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</si>
  <si>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</si>
  <si>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</si>
  <si>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</si>
  <si>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</si>
  <si>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</si>
  <si>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</si>
  <si>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</si>
  <si>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</si>
  <si>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</si>
  <si>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</si>
  <si>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</si>
  <si>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</si>
  <si>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</si>
  <si>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</si>
  <si>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</si>
  <si>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</si>
  <si>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</si>
  <si>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</si>
  <si>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</si>
  <si>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</si>
  <si>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</si>
  <si>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</si>
  <si>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</si>
  <si>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</si>
  <si>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</si>
  <si>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</si>
  <si>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</si>
  <si>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</si>
  <si>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</si>
  <si>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</si>
  <si>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</si>
  <si>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</si>
  <si>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</si>
  <si>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</si>
  <si>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</si>
  <si>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</si>
  <si>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</si>
  <si>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</si>
  <si>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</si>
  <si>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</si>
  <si>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</si>
  <si>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</si>
  <si>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</si>
  <si>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</si>
  <si>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</si>
  <si>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</si>
  <si>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</si>
  <si>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</si>
  <si>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</si>
  <si>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</si>
  <si>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</si>
  <si>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</si>
  <si>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</si>
  <si>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</si>
  <si>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</si>
  <si>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</si>
  <si>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</si>
  <si>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</si>
  <si>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</si>
  <si>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</si>
  <si>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</si>
  <si>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</si>
  <si>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</si>
  <si>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</si>
  <si>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</si>
  <si>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</si>
  <si>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</si>
  <si>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</si>
  <si>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</si>
  <si>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</si>
  <si>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</si>
  <si>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</si>
  <si>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</si>
  <si>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</si>
  <si>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</si>
  <si>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</si>
  <si>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</si>
  <si>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</si>
  <si>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</si>
  <si>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</si>
  <si>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</si>
  <si>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</si>
  <si>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</si>
  <si>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</si>
  <si>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</si>
  <si>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</si>
  <si>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</si>
  <si>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</si>
  <si>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</si>
  <si>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</si>
  <si>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</si>
  <si>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</si>
  <si>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</si>
  <si>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</si>
  <si>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</si>
  <si>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</si>
  <si>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</si>
  <si>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</si>
  <si>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</si>
  <si>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</si>
  <si>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</si>
  <si>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</si>
  <si>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</si>
  <si>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</si>
  <si>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</si>
  <si>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</si>
  <si>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</si>
  <si>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</si>
  <si>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</si>
  <si>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</si>
  <si>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</si>
  <si>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</si>
  <si>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</si>
  <si>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</si>
  <si>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</si>
  <si>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</si>
  <si>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</si>
  <si>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</si>
  <si>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</si>
  <si>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</si>
  <si>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</si>
  <si>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</si>
  <si>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</si>
  <si>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</si>
  <si>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</si>
  <si>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</si>
  <si>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</si>
  <si>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</si>
  <si>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</si>
  <si>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</si>
  <si>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</si>
  <si>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</si>
  <si>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</si>
  <si>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</si>
  <si>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</si>
  <si>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</si>
  <si>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</si>
  <si>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</si>
  <si>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</si>
  <si>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</si>
  <si>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</si>
  <si>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</si>
  <si>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</si>
  <si>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</si>
  <si>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</si>
  <si>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</si>
  <si>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</si>
  <si>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</si>
  <si>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</si>
  <si>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</si>
  <si>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</si>
  <si>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</si>
  <si>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</si>
  <si>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</si>
  <si>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</si>
  <si>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</si>
  <si>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</si>
  <si>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</si>
  <si>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</si>
  <si>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</si>
  <si>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</si>
  <si>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</si>
  <si>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</si>
  <si>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</si>
  <si>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</si>
  <si>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</si>
  <si>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</si>
  <si>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</si>
  <si>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</si>
  <si>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</si>
  <si>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</si>
  <si>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</si>
  <si>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</si>
  <si>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</si>
  <si>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</si>
  <si>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</si>
  <si>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</si>
  <si>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</si>
  <si>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</si>
  <si>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</si>
  <si>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</si>
  <si>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</si>
  <si>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</si>
  <si>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</si>
  <si>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</si>
  <si>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</si>
  <si>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</si>
  <si>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</si>
  <si>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</si>
  <si>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</si>
  <si>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</si>
  <si>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</si>
  <si>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</si>
  <si>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</si>
  <si>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</si>
  <si>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</si>
  <si>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</si>
  <si>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</si>
  <si>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</si>
  <si>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</si>
  <si>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</si>
  <si>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</si>
  <si>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</si>
  <si>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</si>
  <si>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</si>
  <si>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</si>
  <si>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</si>
  <si>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</si>
  <si>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</si>
  <si>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</si>
  <si>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</si>
  <si>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</si>
  <si>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</si>
  <si>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</si>
  <si>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</si>
  <si>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</si>
  <si>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</si>
  <si>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</si>
  <si>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</si>
  <si>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</si>
  <si>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</si>
  <si>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</si>
  <si>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</si>
  <si>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</si>
  <si>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</si>
  <si>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</si>
  <si>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</si>
  <si>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</si>
  <si>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</si>
  <si>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</si>
  <si>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</si>
  <si>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</si>
  <si>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</si>
  <si>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</si>
  <si>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</si>
  <si>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</si>
  <si>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</si>
  <si>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</si>
  <si>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</si>
  <si>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</si>
  <si>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</si>
  <si>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</si>
  <si>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</si>
  <si>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</si>
  <si>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</si>
  <si>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</si>
  <si>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</si>
  <si>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</si>
  <si>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</si>
  <si>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</si>
  <si>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</si>
  <si>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</si>
  <si>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</si>
  <si>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</si>
  <si>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</si>
  <si>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</si>
  <si>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</si>
  <si>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</si>
  <si>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</si>
  <si>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</si>
  <si>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</si>
  <si>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</si>
  <si>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</si>
  <si>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</si>
  <si>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</si>
  <si>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</si>
  <si>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</si>
  <si>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</si>
  <si>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</si>
  <si>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</si>
  <si>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</si>
  <si>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</si>
  <si>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</si>
  <si>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</si>
  <si>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</si>
  <si>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</si>
  <si>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</si>
  <si>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</si>
  <si>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</si>
  <si>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</si>
  <si>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</si>
  <si>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</si>
  <si>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</si>
  <si>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</si>
  <si>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</si>
  <si>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</si>
  <si>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</si>
  <si>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</si>
  <si>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</si>
  <si>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</si>
  <si>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</si>
  <si>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</si>
  <si>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</si>
  <si>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</si>
  <si>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</si>
  <si>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</si>
  <si>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</si>
  <si>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</si>
  <si>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</si>
  <si>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</si>
  <si>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</si>
  <si>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</si>
  <si>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</si>
  <si>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</si>
  <si>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</si>
  <si>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</si>
  <si>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</si>
  <si>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</si>
  <si>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</si>
  <si>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</si>
  <si>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</si>
  <si>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</si>
  <si>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</si>
  <si>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</si>
  <si>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</si>
  <si>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</si>
  <si>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</si>
  <si>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</si>
  <si>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</si>
  <si>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</si>
  <si>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</si>
  <si>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</si>
  <si>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</si>
  <si>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</si>
  <si>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</si>
  <si>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</si>
  <si>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</si>
  <si>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</si>
  <si>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</si>
  <si>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</si>
  <si>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</si>
  <si>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</si>
  <si>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</si>
  <si>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</si>
  <si>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</si>
  <si>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</si>
  <si>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</si>
  <si>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</si>
  <si>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</si>
  <si>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</si>
  <si>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</si>
  <si>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</si>
  <si>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</si>
  <si>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</si>
  <si>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</si>
  <si>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</si>
  <si>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</si>
  <si>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</si>
  <si>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</si>
  <si>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</si>
  <si>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</si>
  <si>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</si>
  <si>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</si>
  <si>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</si>
  <si>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</si>
  <si>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</si>
  <si>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</si>
  <si>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</si>
  <si>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</si>
  <si>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</si>
  <si>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</si>
  <si>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</si>
  <si>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</si>
  <si>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</si>
  <si>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</si>
  <si>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</si>
  <si>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</si>
  <si>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</si>
  <si>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</si>
  <si>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</si>
  <si>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</si>
  <si>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</si>
  <si>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</si>
  <si>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</si>
  <si>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</si>
  <si>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</si>
  <si>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</si>
  <si>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</si>
  <si>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</si>
  <si>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</si>
  <si>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</si>
  <si>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</si>
  <si>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</si>
  <si>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</si>
  <si>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</si>
  <si>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</si>
  <si>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</si>
  <si>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</si>
  <si>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</si>
  <si>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</si>
  <si>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</si>
  <si>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</si>
  <si>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</si>
  <si>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</si>
  <si>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</si>
  <si>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</si>
  <si>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</si>
  <si>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</si>
  <si>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</si>
  <si>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</si>
  <si>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</si>
  <si>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</si>
  <si>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</si>
  <si>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</si>
  <si>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</si>
  <si>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</si>
  <si>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</si>
  <si>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</si>
  <si>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</si>
  <si>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</si>
  <si>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</si>
  <si>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</si>
  <si>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</si>
  <si>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</si>
  <si>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</si>
  <si>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</si>
  <si>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</si>
  <si>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</si>
  <si>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</si>
  <si>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</si>
  <si>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</si>
  <si>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</si>
  <si>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</si>
  <si>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</si>
  <si>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</si>
  <si>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</si>
  <si>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</si>
  <si>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</si>
  <si>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</si>
  <si>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</si>
  <si>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</si>
  <si>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</si>
  <si>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</si>
  <si>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</si>
  <si>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</si>
  <si>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</si>
  <si>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</si>
  <si>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</si>
  <si>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</si>
  <si>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</si>
  <si>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</si>
  <si>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</si>
  <si>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</si>
  <si>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</si>
  <si>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</si>
  <si>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</si>
  <si>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</si>
  <si>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</si>
  <si>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</si>
  <si>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</si>
  <si>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</si>
  <si>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</si>
  <si>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</si>
  <si>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</si>
  <si>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</si>
  <si>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</si>
  <si>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</si>
  <si>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</si>
  <si>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</si>
  <si>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</si>
  <si>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</si>
  <si>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</si>
  <si>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</si>
  <si>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</si>
  <si>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</si>
  <si>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</si>
  <si>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</si>
  <si>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</si>
  <si>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</si>
  <si>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</si>
  <si>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</si>
  <si>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</si>
  <si>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</si>
  <si>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</si>
  <si>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</si>
  <si>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</si>
  <si>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</si>
  <si>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</si>
  <si>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</si>
  <si>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</si>
  <si>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</si>
  <si>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</si>
  <si>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</si>
  <si>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</si>
  <si>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</si>
  <si>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</si>
  <si>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</si>
  <si>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</si>
  <si>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</si>
  <si>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</si>
  <si>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</si>
  <si>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</si>
  <si>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</si>
  <si>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</si>
  <si>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</si>
  <si>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</si>
  <si>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</si>
  <si>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</si>
  <si>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</si>
  <si>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</si>
  <si>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</si>
  <si>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</si>
  <si>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</si>
  <si>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</si>
  <si>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</si>
  <si>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</si>
  <si>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</si>
  <si>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</si>
  <si>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</si>
  <si>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</si>
  <si>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</si>
  <si>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</si>
  <si>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</si>
  <si>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</si>
  <si>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</si>
  <si>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</si>
  <si>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</si>
  <si>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</si>
  <si>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</si>
  <si>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</si>
  <si>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</si>
  <si>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</si>
  <si>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</si>
  <si>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</si>
  <si>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</si>
  <si>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</si>
  <si>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</si>
  <si>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</si>
  <si>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</si>
  <si>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</si>
  <si>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</si>
  <si>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</si>
  <si>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</si>
  <si>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</si>
  <si>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</si>
  <si>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</si>
  <si>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</si>
  <si>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</si>
  <si>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</si>
  <si>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</si>
  <si>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</si>
  <si>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</si>
  <si>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</si>
  <si>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</si>
  <si>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</si>
  <si>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</si>
  <si>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</si>
  <si>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</si>
  <si>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</si>
  <si>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</si>
  <si>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</si>
  <si>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</si>
  <si>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</si>
  <si>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</si>
  <si>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</si>
  <si>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</si>
  <si>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</si>
  <si>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</si>
  <si>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</si>
  <si>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</si>
  <si>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</si>
  <si>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</si>
  <si>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</si>
  <si>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</si>
  <si>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</si>
  <si>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</si>
  <si>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</si>
  <si>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</si>
  <si>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</si>
  <si>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</si>
  <si>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</si>
  <si>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</si>
  <si>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</si>
  <si>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</si>
  <si>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</si>
  <si>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</si>
  <si>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</si>
  <si>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</si>
  <si>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</si>
  <si>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</si>
  <si>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</si>
  <si>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</si>
  <si>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</si>
  <si>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</si>
  <si>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</si>
  <si>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</si>
  <si>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</si>
  <si>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</si>
  <si>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</si>
  <si>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</si>
  <si>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</si>
  <si>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</si>
  <si>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</si>
  <si>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</si>
  <si>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</si>
  <si>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</si>
  <si>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</si>
  <si>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</si>
  <si>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</si>
  <si>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</si>
  <si>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</si>
  <si>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</si>
  <si>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</si>
  <si>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</si>
  <si>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</si>
  <si>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</si>
  <si>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</si>
  <si>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</si>
  <si>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</si>
  <si>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</si>
  <si>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</si>
  <si>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</si>
  <si>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</si>
  <si>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</si>
  <si>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</si>
  <si>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</si>
  <si>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</si>
  <si>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</si>
  <si>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</si>
  <si>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</si>
  <si>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</si>
  <si>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</si>
  <si>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</si>
  <si>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</si>
  <si>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</si>
  <si>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</si>
  <si>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</si>
  <si>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</si>
  <si>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</si>
  <si>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</si>
  <si>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</si>
  <si>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</si>
  <si>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</si>
  <si>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</si>
  <si>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</si>
  <si>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</si>
  <si>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</si>
  <si>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</si>
  <si>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</si>
  <si>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</si>
  <si>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</si>
  <si>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</si>
  <si>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</si>
  <si>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</si>
  <si>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</si>
  <si>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</si>
  <si>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</si>
  <si>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</si>
  <si>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</si>
  <si>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</si>
  <si>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</si>
  <si>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</si>
  <si>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</si>
  <si>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</si>
  <si>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</si>
  <si>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</si>
  <si>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</si>
  <si>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</si>
  <si>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</si>
  <si>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</si>
  <si>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</si>
  <si>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</si>
  <si>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</si>
  <si>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</si>
  <si>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</si>
  <si>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</si>
  <si>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</si>
  <si>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</si>
  <si>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</si>
  <si>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</si>
  <si>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</si>
  <si>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</si>
  <si>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</si>
  <si>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</si>
  <si>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</si>
  <si>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</si>
  <si>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</si>
  <si>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</si>
  <si>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</si>
  <si>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</si>
  <si>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</si>
  <si>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</si>
  <si>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</si>
  <si>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</si>
  <si>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</si>
  <si>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</si>
  <si>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</si>
  <si>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</si>
  <si>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</si>
  <si>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</si>
  <si>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</si>
  <si>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</si>
  <si>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</si>
  <si>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</si>
  <si>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</si>
  <si>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</si>
  <si>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</si>
  <si>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</si>
  <si>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</si>
  <si>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</si>
  <si>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</si>
  <si>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</si>
  <si>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</si>
  <si>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</si>
  <si>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</si>
  <si>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</si>
  <si>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</si>
  <si>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</si>
  <si>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</si>
  <si>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</si>
  <si>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</si>
  <si>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</si>
  <si>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</si>
  <si>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</si>
  <si>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</si>
  <si>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</si>
  <si>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</si>
  <si>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</si>
  <si>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</si>
  <si>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</si>
  <si>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</si>
  <si>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</si>
  <si>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</si>
  <si>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</si>
  <si>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</si>
  <si>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</si>
  <si>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</si>
  <si>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</si>
  <si>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</si>
  <si>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</si>
  <si>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</si>
  <si>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</si>
  <si>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</si>
  <si>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</si>
  <si>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</si>
  <si>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</si>
  <si>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</si>
  <si>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</si>
  <si>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</si>
  <si>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</si>
  <si>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</si>
  <si>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</si>
  <si>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</si>
  <si>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</si>
  <si>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</si>
  <si>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</si>
  <si>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</si>
  <si>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</si>
  <si>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</si>
  <si>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</si>
  <si>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</si>
  <si>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</si>
  <si>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</si>
  <si>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</si>
  <si>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</si>
  <si>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</si>
  <si>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</si>
  <si>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</si>
  <si>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</si>
  <si>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</si>
  <si>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</si>
  <si>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</si>
  <si>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</si>
  <si>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</si>
  <si>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</si>
  <si>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</si>
  <si>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</si>
  <si>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</si>
  <si>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</si>
  <si>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</si>
  <si>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</si>
  <si>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</si>
  <si>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</si>
  <si>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</si>
  <si>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</si>
  <si>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</si>
  <si>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</si>
  <si>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</si>
  <si>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</si>
  <si>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</si>
  <si>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</si>
  <si>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</si>
  <si>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</si>
  <si>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</si>
  <si>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</si>
  <si>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</si>
  <si>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</si>
  <si>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</si>
  <si>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</si>
  <si>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</si>
  <si>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</si>
  <si>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</si>
  <si>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</si>
  <si>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</si>
  <si>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</si>
  <si>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</si>
  <si>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</si>
  <si>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</si>
  <si>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</si>
  <si>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</si>
  <si>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</si>
  <si>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</si>
  <si>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</si>
  <si>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</si>
  <si>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</si>
  <si>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</si>
  <si>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</si>
  <si>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</si>
  <si>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</si>
  <si>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</si>
  <si>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</si>
  <si>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</si>
  <si>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</si>
  <si>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</si>
  <si>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</si>
  <si>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</si>
  <si>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</si>
  <si>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</si>
  <si>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</si>
  <si>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</si>
  <si>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</si>
  <si>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</si>
  <si>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</si>
  <si>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</si>
  <si>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</si>
  <si>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</si>
  <si>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</si>
  <si>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</si>
  <si>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</si>
  <si>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</si>
  <si>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</si>
  <si>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</si>
  <si>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</si>
  <si>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</si>
  <si>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</si>
  <si>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</si>
  <si>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</si>
  <si>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</si>
  <si>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</si>
  <si>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</si>
  <si>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</si>
  <si>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</si>
  <si>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</si>
  <si>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</si>
  <si>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</si>
  <si>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</si>
  <si>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</si>
  <si>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</si>
  <si>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</si>
  <si>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</si>
  <si>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</si>
  <si>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</si>
  <si>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</si>
  <si>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</si>
  <si>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</si>
  <si>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</si>
  <si>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</si>
  <si>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</si>
  <si>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</si>
  <si>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</si>
  <si>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</si>
  <si>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</si>
  <si>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</si>
  <si>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</si>
  <si>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</si>
  <si>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</si>
  <si>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</si>
  <si>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</si>
  <si>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</si>
  <si>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</si>
  <si>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</si>
  <si>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</si>
  <si>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</si>
  <si>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</si>
  <si>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</si>
  <si>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</si>
  <si>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</si>
  <si>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</si>
  <si>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</si>
  <si>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</si>
  <si>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</si>
  <si>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</si>
  <si>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</si>
  <si>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</si>
  <si>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</si>
  <si>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</si>
  <si>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</si>
  <si>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</si>
  <si>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</si>
  <si>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</si>
  <si>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</si>
  <si>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</si>
  <si>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</si>
  <si>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</si>
  <si>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</si>
  <si>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</si>
  <si>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</si>
  <si>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</si>
  <si>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</si>
  <si>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</si>
  <si>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</si>
  <si>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</si>
  <si>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</si>
  <si>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</si>
  <si>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</si>
  <si>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</si>
  <si>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</si>
  <si>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</si>
  <si>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</si>
  <si>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</si>
  <si>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</si>
  <si>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</si>
  <si>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</si>
  <si>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</si>
  <si>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</si>
  <si>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</si>
  <si>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</si>
  <si>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</si>
  <si>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</si>
  <si>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</si>
  <si>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</si>
  <si>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</si>
  <si>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</si>
  <si>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</si>
  <si>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</si>
  <si>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</si>
  <si>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</si>
  <si>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</si>
  <si>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</si>
  <si>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</si>
  <si>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</si>
  <si>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</si>
  <si>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</si>
  <si>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</si>
  <si>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</si>
  <si>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</si>
  <si>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</si>
  <si>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</si>
  <si>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</si>
  <si>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</si>
  <si>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</si>
  <si>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</si>
  <si>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</si>
  <si>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</si>
  <si>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</si>
  <si>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</si>
  <si>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</si>
  <si>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</si>
  <si>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</si>
  <si>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</si>
  <si>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</si>
  <si>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</si>
  <si>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</si>
  <si>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</si>
  <si>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</si>
  <si>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</si>
  <si>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</si>
  <si>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</si>
  <si>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</si>
  <si>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</si>
  <si>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</si>
  <si>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</si>
  <si>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</si>
  <si>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</si>
  <si>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</si>
  <si>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</si>
  <si>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</si>
  <si>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</si>
  <si>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</si>
  <si>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</si>
  <si>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</si>
  <si>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</si>
  <si>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</si>
  <si>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</si>
  <si>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</si>
  <si>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</si>
  <si>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</si>
  <si>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</si>
  <si>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</si>
  <si>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</si>
  <si>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</si>
  <si>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</si>
  <si>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</si>
  <si>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</si>
  <si>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</si>
  <si>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</si>
  <si>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</si>
  <si>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</si>
  <si>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</si>
  <si>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</si>
  <si>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</si>
  <si>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</si>
  <si>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</si>
  <si>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</si>
  <si>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</si>
  <si>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</si>
  <si>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</si>
  <si>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</si>
  <si>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</si>
  <si>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</si>
  <si>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</si>
  <si>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</si>
  <si>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</si>
  <si>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</si>
  <si>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</si>
  <si>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</si>
  <si>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</si>
  <si>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</si>
  <si>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</si>
  <si>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</si>
  <si>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</si>
  <si>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</si>
  <si>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</si>
  <si>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</si>
  <si>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</si>
  <si>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</si>
  <si>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</si>
  <si>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</si>
  <si>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</si>
  <si>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</si>
  <si>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</si>
  <si>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</si>
  <si>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</si>
  <si>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</si>
  <si>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</si>
  <si>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</si>
  <si>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</si>
  <si>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</si>
  <si>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</si>
  <si>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</si>
  <si>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</si>
  <si>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</si>
  <si>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</si>
  <si>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</si>
  <si>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</si>
  <si>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</si>
  <si>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</si>
  <si>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</si>
  <si>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</si>
  <si>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</si>
  <si>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</si>
  <si>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</si>
  <si>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</si>
  <si>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</si>
  <si>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</si>
  <si>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</si>
  <si>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</si>
  <si>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</si>
  <si>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</si>
  <si>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</si>
  <si>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</si>
  <si>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</si>
  <si>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</si>
  <si>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</si>
  <si>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</si>
  <si>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</si>
  <si>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</si>
  <si>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</si>
  <si>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</si>
  <si>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</si>
  <si>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</si>
  <si>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</si>
  <si>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</si>
  <si>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</si>
  <si>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</si>
  <si>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</si>
  <si>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</si>
  <si>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</si>
  <si>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</si>
  <si>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</si>
  <si>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</si>
  <si>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</si>
  <si>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</si>
  <si>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</si>
  <si>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</si>
  <si>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</si>
  <si>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</si>
  <si>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</si>
  <si>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</si>
  <si>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</si>
  <si>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</si>
  <si>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</si>
  <si>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</si>
  <si>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</si>
  <si>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</si>
  <si>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</si>
  <si>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</si>
  <si>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</si>
  <si>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</si>
  <si>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</si>
  <si>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</si>
  <si>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</si>
  <si>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</si>
  <si>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</si>
  <si>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</si>
  <si>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</si>
  <si>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</si>
  <si>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</si>
  <si>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</si>
  <si>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</si>
  <si>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</si>
  <si>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</si>
  <si>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</si>
  <si>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</si>
  <si>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</si>
  <si>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</si>
  <si>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</si>
  <si>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</si>
  <si>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</si>
  <si>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</si>
  <si>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</si>
  <si>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</si>
  <si>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</si>
  <si>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</si>
  <si>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</si>
  <si>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</si>
  <si>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</si>
  <si>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</si>
  <si>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</si>
  <si>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</si>
  <si>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</si>
  <si>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</si>
  <si>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</si>
  <si>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</si>
  <si>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</si>
  <si>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</si>
  <si>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</si>
  <si>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</si>
  <si>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</si>
  <si>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</si>
  <si>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</si>
  <si>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</si>
  <si>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</si>
  <si>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</si>
  <si>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</si>
  <si>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</si>
  <si>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</si>
  <si>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</si>
  <si>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</si>
  <si>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</si>
  <si>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</si>
  <si>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</si>
  <si>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</si>
  <si>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</si>
  <si>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</si>
  <si>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</si>
  <si>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</si>
  <si>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</si>
  <si>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</si>
  <si>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</si>
  <si>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</si>
  <si>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</si>
  <si>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</si>
  <si>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</si>
  <si>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</si>
  <si>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</si>
  <si>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</si>
  <si>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</si>
  <si>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</si>
  <si>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</si>
  <si>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</si>
  <si>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</si>
  <si>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</si>
  <si>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</si>
  <si>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</si>
  <si>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</si>
  <si>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</si>
  <si>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</si>
  <si>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</si>
  <si>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</si>
  <si>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</si>
  <si>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</si>
  <si>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</si>
  <si>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</si>
  <si>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</si>
  <si>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</si>
  <si>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</si>
  <si>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</si>
  <si>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</si>
  <si>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</si>
  <si>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</si>
  <si>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</si>
  <si>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</si>
  <si>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</si>
  <si>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</si>
  <si>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</si>
  <si>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</si>
  <si>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</si>
  <si>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</si>
  <si>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</si>
  <si>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</si>
  <si>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</si>
  <si>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</si>
  <si>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</si>
  <si>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</si>
  <si>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</si>
  <si>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</si>
  <si>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</si>
  <si>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</si>
  <si>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</si>
  <si>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</si>
  <si>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</si>
  <si>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</si>
  <si>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</si>
  <si>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</si>
  <si>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</si>
  <si>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</si>
  <si>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</si>
  <si>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</si>
  <si>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</si>
  <si>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</si>
  <si>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</si>
  <si>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</si>
  <si>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</si>
  <si>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</si>
  <si>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</si>
  <si>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</si>
  <si>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</si>
  <si>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</si>
  <si>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</si>
  <si>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</si>
  <si>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</si>
  <si>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</si>
  <si>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</si>
  <si>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</si>
  <si>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</si>
  <si>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</si>
  <si>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</si>
  <si>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</si>
  <si>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</si>
  <si>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</si>
  <si>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</si>
  <si>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</si>
  <si>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</si>
  <si>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</si>
  <si>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</si>
  <si>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</si>
  <si>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</si>
  <si>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</si>
  <si>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</si>
  <si>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</si>
  <si>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</si>
  <si>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</si>
  <si>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</si>
  <si>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</si>
  <si>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</si>
  <si>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</si>
  <si>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</si>
  <si>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</si>
  <si>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</si>
  <si>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</si>
  <si>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</si>
  <si>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</si>
  <si>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</si>
  <si>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</si>
  <si>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</si>
  <si>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</si>
  <si>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</si>
  <si>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</si>
  <si>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</si>
  <si>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</si>
  <si>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</si>
  <si>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</si>
  <si>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</si>
  <si>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</si>
  <si>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</si>
  <si>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</si>
  <si>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</si>
  <si>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</si>
  <si>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</si>
  <si>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</si>
  <si>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</si>
  <si>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</si>
  <si>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</si>
  <si>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</si>
  <si>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</si>
  <si>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</si>
  <si>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</si>
  <si>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</si>
  <si>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</si>
  <si>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</si>
  <si>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</si>
  <si>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</si>
  <si>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</si>
  <si>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</si>
  <si>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</si>
  <si>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</si>
  <si>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</si>
  <si>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</si>
  <si>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</si>
  <si>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</si>
  <si>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</si>
  <si>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</si>
  <si>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</si>
  <si>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</si>
  <si>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</si>
  <si>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</si>
  <si>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</si>
  <si>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</si>
  <si>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</si>
  <si>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</si>
  <si>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</si>
  <si>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</si>
  <si>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</si>
  <si>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</si>
  <si>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</si>
  <si>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</si>
  <si>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</si>
  <si>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</si>
  <si>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</si>
  <si>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</si>
  <si>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</si>
  <si>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</si>
  <si>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</si>
  <si>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</si>
  <si>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</si>
  <si>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</si>
  <si>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</si>
  <si>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</si>
  <si>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</si>
  <si>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</si>
  <si>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</si>
  <si>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</si>
  <si>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</si>
  <si>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</si>
  <si>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</si>
  <si>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</si>
  <si>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</si>
  <si>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</si>
  <si>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</si>
  <si>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</si>
  <si>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</si>
  <si>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</si>
  <si>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</si>
  <si>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</si>
  <si>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</si>
  <si>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</si>
  <si>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</si>
  <si>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</si>
  <si>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</si>
  <si>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</si>
  <si>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</si>
  <si>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</si>
  <si>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</si>
  <si>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</si>
  <si>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</si>
  <si>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</si>
  <si>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</si>
  <si>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</si>
  <si>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</si>
  <si>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</si>
  <si>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</si>
  <si>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</si>
  <si>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</si>
  <si>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</si>
  <si>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</si>
  <si>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</si>
  <si>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</si>
  <si>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</si>
  <si>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</si>
  <si>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</si>
  <si>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</si>
  <si>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</si>
  <si>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</si>
  <si>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</si>
  <si>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</si>
  <si>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</si>
  <si>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</si>
  <si>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</si>
  <si>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</si>
  <si>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</si>
  <si>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</si>
  <si>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</si>
  <si>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</si>
  <si>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</si>
  <si>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</si>
  <si>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</si>
  <si>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</si>
  <si>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</si>
  <si>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</si>
  <si>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</si>
  <si>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</si>
  <si>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</si>
  <si>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</si>
  <si>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</si>
  <si>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</si>
  <si>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</si>
  <si>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</si>
  <si>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</si>
  <si>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</si>
  <si>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</si>
  <si>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</si>
  <si>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</si>
  <si>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</si>
  <si>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</si>
  <si>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</si>
  <si>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</si>
  <si>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</si>
  <si>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</si>
  <si>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</si>
  <si>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</si>
  <si>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</si>
  <si>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</si>
  <si>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</si>
  <si>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</si>
  <si>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</si>
  <si>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</si>
  <si>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</si>
  <si>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</si>
  <si>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</si>
  <si>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</si>
  <si>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</si>
  <si>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</si>
  <si>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</si>
  <si>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</si>
  <si>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</si>
  <si>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</si>
  <si>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</si>
  <si>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</si>
  <si>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</si>
  <si>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</si>
  <si>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</si>
  <si>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</si>
  <si>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</si>
  <si>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</si>
  <si>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</si>
  <si>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</si>
  <si>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</si>
  <si>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</si>
  <si>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</si>
  <si>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</si>
  <si>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</si>
  <si>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</si>
  <si>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</si>
  <si>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</si>
  <si>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</si>
  <si>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</si>
  <si>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</si>
  <si>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</si>
  <si>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</si>
  <si>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</si>
  <si>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</si>
  <si>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</si>
  <si>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</si>
  <si>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</si>
  <si>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</si>
  <si>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</si>
  <si>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</si>
  <si>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</si>
  <si>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</si>
  <si>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</si>
  <si>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</si>
  <si>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</si>
  <si>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</si>
  <si>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</si>
  <si>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</si>
  <si>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</si>
  <si>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</si>
  <si>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</si>
  <si>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</si>
  <si>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</si>
  <si>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</si>
  <si>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</si>
  <si>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</si>
  <si>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</si>
  <si>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</si>
  <si>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</si>
  <si>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</si>
  <si>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</si>
  <si>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</si>
  <si>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</si>
  <si>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</si>
  <si>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</si>
  <si>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</si>
  <si>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</si>
  <si>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</si>
  <si>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</si>
  <si>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</si>
  <si>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</si>
  <si>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</si>
  <si>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</si>
  <si>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</si>
  <si>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</si>
  <si>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</si>
  <si>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</si>
  <si>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</si>
  <si>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</si>
  <si>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</si>
  <si>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</si>
  <si>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</si>
  <si>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</si>
  <si>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</si>
  <si>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</si>
  <si>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</si>
  <si>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</si>
  <si>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</si>
  <si>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</si>
  <si>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</si>
  <si>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</si>
  <si>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</si>
  <si>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</si>
  <si>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</si>
  <si>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</si>
  <si>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</si>
  <si>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</si>
  <si>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</si>
  <si>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</si>
  <si>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</si>
  <si>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</si>
  <si>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</si>
  <si>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</si>
  <si>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</si>
  <si>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</si>
  <si>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</si>
  <si>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</si>
  <si>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</si>
  <si>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</si>
  <si>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</si>
  <si>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</si>
  <si>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</si>
  <si>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</si>
  <si>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</si>
  <si>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</si>
  <si>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</si>
  <si>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</si>
  <si>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</si>
  <si>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</si>
  <si>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</si>
  <si>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</si>
  <si>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</si>
  <si>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</si>
  <si>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</si>
  <si>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</si>
  <si>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</si>
  <si>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</si>
  <si>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</si>
  <si>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</si>
  <si>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</si>
  <si>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</si>
  <si>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</si>
  <si>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</si>
  <si>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</si>
  <si>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</si>
  <si>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</si>
  <si>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</si>
  <si>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</si>
  <si>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</si>
  <si>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</si>
  <si>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</si>
  <si>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</si>
  <si>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</si>
  <si>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</si>
  <si>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</si>
  <si>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</si>
  <si>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</si>
  <si>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</si>
  <si>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</si>
  <si>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</si>
  <si>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</si>
  <si>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</si>
  <si>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</si>
  <si>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</si>
  <si>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</si>
  <si>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</si>
  <si>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</si>
  <si>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</si>
  <si>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</si>
  <si>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</si>
  <si>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</si>
  <si>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</si>
  <si>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</si>
  <si>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</si>
  <si>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</si>
  <si>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</si>
  <si>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</si>
  <si>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</si>
  <si>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</si>
  <si>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</si>
  <si>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</si>
  <si>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</si>
  <si>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</si>
  <si>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</si>
  <si>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</si>
  <si>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</si>
  <si>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</si>
  <si>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</si>
  <si>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</si>
  <si>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</si>
  <si>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</si>
  <si>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</si>
  <si>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</si>
  <si>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</si>
  <si>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</si>
  <si>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</si>
  <si>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</si>
  <si>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</si>
  <si>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</si>
  <si>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</si>
  <si>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</si>
  <si>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</si>
  <si>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</si>
  <si>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</si>
  <si>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</si>
  <si>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</si>
  <si>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</si>
  <si>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</si>
  <si>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</si>
  <si>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</si>
  <si>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</si>
  <si>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</si>
  <si>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</si>
  <si>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</si>
  <si>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</si>
  <si>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</si>
  <si>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</si>
  <si>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</si>
  <si>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</si>
  <si>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</si>
  <si>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</si>
  <si>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</si>
  <si>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</si>
  <si>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</si>
  <si>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</si>
  <si>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</si>
  <si>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</si>
  <si>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</si>
  <si>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</si>
  <si>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</si>
  <si>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</si>
  <si>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</si>
  <si>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</si>
  <si>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</si>
  <si>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</si>
  <si>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</si>
  <si>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</si>
  <si>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</si>
  <si>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</si>
  <si>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</si>
  <si>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</si>
  <si>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</si>
  <si>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</si>
  <si>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</si>
  <si>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</si>
  <si>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</si>
  <si>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</si>
  <si>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</si>
  <si>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</si>
  <si>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</si>
  <si>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</si>
  <si>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</si>
  <si>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</si>
  <si>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</si>
  <si>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</si>
  <si>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</si>
  <si>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</si>
  <si>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</si>
  <si>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</si>
  <si>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</si>
  <si>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</si>
  <si>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</si>
  <si>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</si>
  <si>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</si>
  <si>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</si>
  <si>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</si>
  <si>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</si>
  <si>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</si>
  <si>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</si>
  <si>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</si>
  <si>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</si>
  <si>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</si>
  <si>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</si>
  <si>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</si>
  <si>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</si>
  <si>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</si>
  <si>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</si>
  <si>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</si>
  <si>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</si>
  <si>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</si>
  <si>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</si>
  <si>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</si>
  <si>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</si>
  <si>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</si>
  <si>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</si>
  <si>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</si>
  <si>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</si>
  <si>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</si>
  <si>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</si>
  <si>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</si>
  <si>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</si>
  <si>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</si>
  <si>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</si>
  <si>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</si>
  <si>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</si>
  <si>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</si>
  <si>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</si>
  <si>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</si>
  <si>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</si>
  <si>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</si>
  <si>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</si>
  <si>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</si>
  <si>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</si>
  <si>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</si>
  <si>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</si>
  <si>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</si>
  <si>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</si>
  <si>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</si>
  <si>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</si>
  <si>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</si>
  <si>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</si>
  <si>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</si>
  <si>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</si>
  <si>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</si>
  <si>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</si>
  <si>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</si>
  <si>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</si>
  <si>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</si>
  <si>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</si>
  <si>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</si>
  <si>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</si>
  <si>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</si>
  <si>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</si>
  <si>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</si>
  <si>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</si>
  <si>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</si>
  <si>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</si>
  <si>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</si>
  <si>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</si>
  <si>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</si>
  <si>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</si>
  <si>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</si>
  <si>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</si>
  <si>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</si>
  <si>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</si>
  <si>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</si>
  <si>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</si>
  <si>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</si>
  <si>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</si>
  <si>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</si>
  <si>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</si>
  <si>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</si>
  <si>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</si>
  <si>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</si>
  <si>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</si>
  <si>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</si>
  <si>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</si>
  <si>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</si>
  <si>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</si>
  <si>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</si>
  <si>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</si>
  <si>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</si>
  <si>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</si>
  <si>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</si>
  <si>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</si>
  <si>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</si>
  <si>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</si>
  <si>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</si>
  <si>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</si>
  <si>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</si>
  <si>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</si>
  <si>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</si>
  <si>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</si>
  <si>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</si>
  <si>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</si>
  <si>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</si>
  <si>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</si>
  <si>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</si>
  <si>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</si>
  <si>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</si>
  <si>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</si>
  <si>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</si>
  <si>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</si>
  <si>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</si>
  <si>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</si>
  <si>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</si>
  <si>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</si>
  <si>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</si>
  <si>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</si>
  <si>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</si>
  <si>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</si>
  <si>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</si>
  <si>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</si>
  <si>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</si>
  <si>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</si>
  <si>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</si>
  <si>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</si>
  <si>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</si>
  <si>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</si>
  <si>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</si>
  <si>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</si>
  <si>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</si>
  <si>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</si>
  <si>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</si>
  <si>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</si>
  <si>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</si>
  <si>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</si>
  <si>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</si>
  <si>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</si>
  <si>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</si>
  <si>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</si>
  <si>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</si>
  <si>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</si>
  <si>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</si>
  <si>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</si>
  <si>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</si>
  <si>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</si>
  <si>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</si>
  <si>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</si>
  <si>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</si>
  <si>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</si>
  <si>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</si>
  <si>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</si>
  <si>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</si>
  <si>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</si>
  <si>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</si>
  <si>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</si>
  <si>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</si>
  <si>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</si>
  <si>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</si>
  <si>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</si>
  <si>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</si>
  <si>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</si>
  <si>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</si>
  <si>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</si>
  <si>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</si>
  <si>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</si>
  <si>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</si>
  <si>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</si>
  <si>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</si>
  <si>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</si>
  <si>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</si>
  <si>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</si>
  <si>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</si>
  <si>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</si>
  <si>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</si>
  <si>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</si>
  <si>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</si>
  <si>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</si>
  <si>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</si>
  <si>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</si>
  <si>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</si>
  <si>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</si>
  <si>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</si>
  <si>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</si>
  <si>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</si>
  <si>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</si>
  <si>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</si>
  <si>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</si>
  <si>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</si>
  <si>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</si>
  <si>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</si>
  <si>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</si>
  <si>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</si>
  <si>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</si>
  <si>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</si>
  <si>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</si>
  <si>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</si>
  <si>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</si>
  <si>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</si>
  <si>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</si>
  <si>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</si>
  <si>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</si>
  <si>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</si>
  <si>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</si>
  <si>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</si>
  <si>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</si>
  <si>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</si>
  <si>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</si>
  <si>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</si>
  <si>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</si>
  <si>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</si>
  <si>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</si>
  <si>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</si>
  <si>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</si>
  <si>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</si>
  <si>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</si>
  <si>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</si>
  <si>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</si>
  <si>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</si>
  <si>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</si>
  <si>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</si>
  <si>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</si>
  <si>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</si>
  <si>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</si>
  <si>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</si>
  <si>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</si>
  <si>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</si>
  <si>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</si>
  <si>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</si>
  <si>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</si>
  <si>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</si>
  <si>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</si>
  <si>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</si>
  <si>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</si>
  <si>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</si>
  <si>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</si>
  <si>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</si>
  <si>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</si>
  <si>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</si>
  <si>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</si>
  <si>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</si>
  <si>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</si>
  <si>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</si>
  <si>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</si>
  <si>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</si>
  <si>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</si>
  <si>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</si>
  <si>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</si>
  <si>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</si>
  <si>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</si>
  <si>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</si>
  <si>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</si>
  <si>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</si>
  <si>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</si>
  <si>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</si>
  <si>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</si>
  <si>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</si>
  <si>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</si>
  <si>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</si>
  <si>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</si>
  <si>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</si>
  <si>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</si>
  <si>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</si>
  <si>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</si>
  <si>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</si>
  <si>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</si>
  <si>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</si>
  <si>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</si>
  <si>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</si>
  <si>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</si>
  <si>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</si>
  <si>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</si>
  <si>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</si>
  <si>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</si>
  <si>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</si>
  <si>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</si>
  <si>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</si>
  <si>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</si>
  <si>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</si>
  <si>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</si>
  <si>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</si>
  <si>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</si>
  <si>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</si>
  <si>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</si>
  <si>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</si>
  <si>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</si>
  <si>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</si>
  <si>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</si>
  <si>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</si>
  <si>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</si>
  <si>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</si>
  <si>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</si>
  <si>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</si>
  <si>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</si>
  <si>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</si>
  <si>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</si>
  <si>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</si>
  <si>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</si>
  <si>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</si>
  <si>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</si>
  <si>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</si>
  <si>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</si>
  <si>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</si>
  <si>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</si>
  <si>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</si>
  <si>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</si>
  <si>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</si>
  <si>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</si>
  <si>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</si>
  <si>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</si>
  <si>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</si>
  <si>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</si>
  <si>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</si>
  <si>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</si>
  <si>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</si>
  <si>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</si>
  <si>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</si>
  <si>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</si>
  <si>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</si>
  <si>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</si>
  <si>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</si>
  <si>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</si>
  <si>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</si>
  <si>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</si>
  <si>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</si>
  <si>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</si>
  <si>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</si>
  <si>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</si>
  <si>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</si>
  <si>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</si>
  <si>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</si>
  <si>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</si>
  <si>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</si>
  <si>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</si>
  <si>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</si>
  <si>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</si>
  <si>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</si>
  <si>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</si>
  <si>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</si>
  <si>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</si>
  <si>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</si>
  <si>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</si>
  <si>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</si>
  <si>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</si>
  <si>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</si>
  <si>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</si>
  <si>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</si>
  <si>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</si>
  <si>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</si>
  <si>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</si>
  <si>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</si>
  <si>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</si>
  <si>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</si>
  <si>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</si>
  <si>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</si>
  <si>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</si>
  <si>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</si>
  <si>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</si>
  <si>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</si>
  <si>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</si>
  <si>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</si>
  <si>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</si>
  <si>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</si>
  <si>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</si>
  <si>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</si>
  <si>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</si>
  <si>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</si>
  <si>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</si>
  <si>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</si>
  <si>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</si>
  <si>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</si>
  <si>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</si>
  <si>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</si>
  <si>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</si>
  <si>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</si>
  <si>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</si>
  <si>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</si>
  <si>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</si>
  <si>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</si>
  <si>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</si>
  <si>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</si>
  <si>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</si>
  <si>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</si>
  <si>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</si>
  <si>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</si>
  <si>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</si>
  <si>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</si>
  <si>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</si>
  <si>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</si>
  <si>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</si>
  <si>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</si>
  <si>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</si>
  <si>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</si>
  <si>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</si>
  <si>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</si>
  <si>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</si>
  <si>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</si>
  <si>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</si>
  <si>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</si>
  <si>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</si>
  <si>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</si>
  <si>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</si>
  <si>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</si>
  <si>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</si>
  <si>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</si>
  <si>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</si>
  <si>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</si>
  <si>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</si>
  <si>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</si>
  <si>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</si>
  <si>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</si>
  <si>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</si>
  <si>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</si>
  <si>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</si>
  <si>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</si>
  <si>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</si>
  <si>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</si>
  <si>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</si>
  <si>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</si>
  <si>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</si>
  <si>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</si>
  <si>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</si>
  <si>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</si>
  <si>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</si>
  <si>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</si>
  <si>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</si>
  <si>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</si>
  <si>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</si>
  <si>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</si>
  <si>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</si>
  <si>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</si>
  <si>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</si>
  <si>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</si>
  <si>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</si>
  <si>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</si>
  <si>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</si>
  <si>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</si>
  <si>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</si>
  <si>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</si>
  <si>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</si>
  <si>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</si>
  <si>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</si>
  <si>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</si>
  <si>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</si>
  <si>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</si>
  <si>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</si>
  <si>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</si>
  <si>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</si>
  <si>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</si>
  <si>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</si>
  <si>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</si>
  <si>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</si>
  <si>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</si>
  <si>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</si>
  <si>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</si>
  <si>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</si>
  <si>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</si>
  <si>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</si>
  <si>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</si>
  <si>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</si>
  <si>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</si>
  <si>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</si>
  <si>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</si>
  <si>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</si>
  <si>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</si>
  <si>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</si>
  <si>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</si>
  <si>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</si>
  <si>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</si>
  <si>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</si>
  <si>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</si>
  <si>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</si>
  <si>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</si>
  <si>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</si>
  <si>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</si>
  <si>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</si>
  <si>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</si>
  <si>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</si>
  <si>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</si>
  <si>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</si>
  <si>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</si>
  <si>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</si>
  <si>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</si>
  <si>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</si>
  <si>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</si>
  <si>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</si>
  <si>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</si>
  <si>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</si>
  <si>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</si>
  <si>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</si>
  <si>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</si>
  <si>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</si>
  <si>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</si>
  <si>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</si>
  <si>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</si>
  <si>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</si>
  <si>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</si>
  <si>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</si>
  <si>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</si>
  <si>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</si>
  <si>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</si>
  <si>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</si>
  <si>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</si>
  <si>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</si>
  <si>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</si>
  <si>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</si>
  <si>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</si>
  <si>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</si>
  <si>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</si>
  <si>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</si>
  <si>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</si>
  <si>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</si>
  <si>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</si>
  <si>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</si>
  <si>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</si>
  <si>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</si>
  <si>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</si>
  <si>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</si>
  <si>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</si>
  <si>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</si>
  <si>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</si>
  <si>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</si>
  <si>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</si>
  <si>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</si>
  <si>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</si>
  <si>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</si>
  <si>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</si>
  <si>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</si>
  <si>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</si>
  <si>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</si>
  <si>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</si>
  <si>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</si>
  <si>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</si>
  <si>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</si>
  <si>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</si>
  <si>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</si>
  <si>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</si>
  <si>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</si>
  <si>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</si>
  <si>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</si>
  <si>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</si>
  <si>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</si>
  <si>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</si>
  <si>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</si>
  <si>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</si>
  <si>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</si>
  <si>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</si>
  <si>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</si>
  <si>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</si>
  <si>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</si>
  <si>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</si>
  <si>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</si>
  <si>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</si>
  <si>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</si>
  <si>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</si>
  <si>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</si>
  <si>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</si>
  <si>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</si>
  <si>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</si>
  <si>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</si>
  <si>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</si>
  <si>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</si>
  <si>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</si>
  <si>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</si>
  <si>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</si>
  <si>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</si>
  <si>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</si>
  <si>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</si>
  <si>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</si>
  <si>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</si>
  <si>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</si>
  <si>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</si>
  <si>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</si>
  <si>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</si>
  <si>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</si>
  <si>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</si>
  <si>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</si>
  <si>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</si>
  <si>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</si>
  <si>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</si>
  <si>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</si>
  <si>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</si>
  <si>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</si>
  <si>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</si>
  <si>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</si>
  <si>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</si>
  <si>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</si>
  <si>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</si>
  <si>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</si>
  <si>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</si>
  <si>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</si>
  <si>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</si>
  <si>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</si>
  <si>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</si>
  <si>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</si>
  <si>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</si>
  <si>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</si>
  <si>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</si>
  <si>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</si>
  <si>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</si>
  <si>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</si>
  <si>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</si>
  <si>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</si>
  <si>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</si>
  <si>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</si>
  <si>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</si>
  <si>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</si>
  <si>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</si>
  <si>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</si>
  <si>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</si>
  <si>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</si>
  <si>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</si>
  <si>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</si>
  <si>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</si>
  <si>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</si>
  <si>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</si>
  <si>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</si>
  <si>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</si>
  <si>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</si>
  <si>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</si>
  <si>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</si>
  <si>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</si>
  <si>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</si>
  <si>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</si>
  <si>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</si>
  <si>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</si>
  <si>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</si>
  <si>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</si>
  <si>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</si>
  <si>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</si>
  <si>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</si>
  <si>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</si>
  <si>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</si>
  <si>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</si>
  <si>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</si>
  <si>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</si>
  <si>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</si>
  <si>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</si>
  <si>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</si>
  <si>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</si>
  <si>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</si>
  <si>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</si>
  <si>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</si>
  <si>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</si>
  <si>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</si>
  <si>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</si>
  <si>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</si>
  <si>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</si>
  <si>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</si>
  <si>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</si>
  <si>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</si>
  <si>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</si>
  <si>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</si>
  <si>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</si>
  <si>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</si>
  <si>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</si>
  <si>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</si>
  <si>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</si>
  <si>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</si>
  <si>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</si>
  <si>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</si>
  <si>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</si>
  <si>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</si>
  <si>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</si>
  <si>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</si>
  <si>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</si>
  <si>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</si>
  <si>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</si>
  <si>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</si>
  <si>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</si>
  <si>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</si>
  <si>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</si>
  <si>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</si>
  <si>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</si>
  <si>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</si>
  <si>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</si>
  <si>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</si>
  <si>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</si>
  <si>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</si>
  <si>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</si>
  <si>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</si>
  <si>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</si>
  <si>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</si>
  <si>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</si>
  <si>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</si>
  <si>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</si>
  <si>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</si>
  <si>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</si>
  <si>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</si>
  <si>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</si>
  <si>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</si>
  <si>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</si>
  <si>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</si>
  <si>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</si>
  <si>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</si>
  <si>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</si>
  <si>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</si>
  <si>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</si>
  <si>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</si>
  <si>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</si>
  <si>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</si>
  <si>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</si>
  <si>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</si>
  <si>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</si>
  <si>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</si>
  <si>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</si>
  <si>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</si>
  <si>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</si>
  <si>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</si>
  <si>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</si>
  <si>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</si>
  <si>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</si>
  <si>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</si>
  <si>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</si>
  <si>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</si>
  <si>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</si>
  <si>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</si>
  <si>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</si>
  <si>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</si>
  <si>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</si>
  <si>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</si>
  <si>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</si>
  <si>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</si>
  <si>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</si>
  <si>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</si>
  <si>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</si>
  <si>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</si>
  <si>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</si>
  <si>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</si>
  <si>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</si>
  <si>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</si>
  <si>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</si>
  <si>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</si>
  <si>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</si>
  <si>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</si>
  <si>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</si>
  <si>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</si>
  <si>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</si>
  <si>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</si>
  <si>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</si>
  <si>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</si>
  <si>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</si>
  <si>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</si>
  <si>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</si>
  <si>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</si>
  <si>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</si>
  <si>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</si>
  <si>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</si>
  <si>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</si>
  <si>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</si>
  <si>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</si>
  <si>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</si>
  <si>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</si>
  <si>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</si>
  <si>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</si>
  <si>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</si>
  <si>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</si>
  <si>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</si>
  <si>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</si>
  <si>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</si>
  <si>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</si>
  <si>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</si>
  <si>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</si>
  <si>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</si>
  <si>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</si>
  <si>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</si>
  <si>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</si>
  <si>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</si>
  <si>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</si>
  <si>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</si>
  <si>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</si>
  <si>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</si>
  <si>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</si>
  <si>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</si>
  <si>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</si>
  <si>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</si>
  <si>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</si>
  <si>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</si>
  <si>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</si>
  <si>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</si>
  <si>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</si>
  <si>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</si>
  <si>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</si>
  <si>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</si>
  <si>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</si>
  <si>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</si>
  <si>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</si>
  <si>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</si>
  <si>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</si>
  <si>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</si>
  <si>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</si>
  <si>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</si>
  <si>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</si>
  <si>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</si>
  <si>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</si>
  <si>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</si>
  <si>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</si>
  <si>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</si>
  <si>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</si>
  <si>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</si>
  <si>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</si>
  <si>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</si>
  <si>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</si>
  <si>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</si>
  <si>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</si>
  <si>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</si>
  <si>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</si>
  <si>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</si>
  <si>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</si>
  <si>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</si>
  <si>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</si>
  <si>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</si>
  <si>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</si>
  <si>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</si>
  <si>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</si>
  <si>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</si>
  <si>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</si>
  <si>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</si>
  <si>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</si>
  <si>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</si>
  <si>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</si>
  <si>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</si>
  <si>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</si>
  <si>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</si>
  <si>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</si>
  <si>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</si>
  <si>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</si>
  <si>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</si>
  <si>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</si>
  <si>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</si>
  <si>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</si>
  <si>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</si>
  <si>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</si>
  <si>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</si>
  <si>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</si>
  <si>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</si>
  <si>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</si>
  <si>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</si>
  <si>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</si>
  <si>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</si>
  <si>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</si>
  <si>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</si>
  <si>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</si>
  <si>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</si>
  <si>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</si>
  <si>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</si>
  <si>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</si>
  <si>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</si>
  <si>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</si>
  <si>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</si>
  <si>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</si>
  <si>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</si>
  <si>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</si>
  <si>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</si>
  <si>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</si>
  <si>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</si>
  <si>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</si>
  <si>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</si>
  <si>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</si>
  <si>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</si>
  <si>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</si>
  <si>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</si>
  <si>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</si>
  <si>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</si>
  <si>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</si>
  <si>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</si>
  <si>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</si>
  <si>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</si>
  <si>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</si>
  <si>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</si>
  <si>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</si>
  <si>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</si>
  <si>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</si>
  <si>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</si>
  <si>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</si>
  <si>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</si>
  <si>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</si>
  <si>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</si>
  <si>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</si>
  <si>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</si>
  <si>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</si>
  <si>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</si>
  <si>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</si>
  <si>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</si>
  <si>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</si>
  <si>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</si>
  <si>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</si>
  <si>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</si>
  <si>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</si>
  <si>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</si>
  <si>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</si>
  <si>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</si>
  <si>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</si>
  <si>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</si>
  <si>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</si>
  <si>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</si>
  <si>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</si>
  <si>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</si>
  <si>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</si>
  <si>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</si>
  <si>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</si>
  <si>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</si>
  <si>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</si>
  <si>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</si>
  <si>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</si>
  <si>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</si>
  <si>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</si>
  <si>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</si>
  <si>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</si>
  <si>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</si>
  <si>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</si>
  <si>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</si>
  <si>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</si>
  <si>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</si>
  <si>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</si>
  <si>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</si>
  <si>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</si>
  <si>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</si>
  <si>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</si>
  <si>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</si>
  <si>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</si>
  <si>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</si>
  <si>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</si>
  <si>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</si>
  <si>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</si>
  <si>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</si>
  <si>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</si>
  <si>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</si>
  <si>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</si>
  <si>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</si>
  <si>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</si>
  <si>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</si>
  <si>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</si>
  <si>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</si>
  <si>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</si>
  <si>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</si>
  <si>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</si>
  <si>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</si>
  <si>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</si>
  <si>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</si>
  <si>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</si>
  <si>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</si>
  <si>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</si>
  <si>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</si>
  <si>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</si>
  <si>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</si>
  <si>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</si>
  <si>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</si>
  <si>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</si>
  <si>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</si>
  <si>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</si>
  <si>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</si>
  <si>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</si>
  <si>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</si>
  <si>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</si>
  <si>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</si>
  <si>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</si>
  <si>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</si>
  <si>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</si>
  <si>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</si>
  <si>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</si>
  <si>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</si>
  <si>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</si>
  <si>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</si>
  <si>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</si>
  <si>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</si>
  <si>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</si>
  <si>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</si>
  <si>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</si>
  <si>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</si>
  <si>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</si>
  <si>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</si>
  <si>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</si>
  <si>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</si>
  <si>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</si>
  <si>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</si>
  <si>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</si>
  <si>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</si>
  <si>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</si>
  <si>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</si>
  <si>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</si>
  <si>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</si>
  <si>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</si>
  <si>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</si>
  <si>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</si>
  <si>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</si>
  <si>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</si>
  <si>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</si>
  <si>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</si>
  <si>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</si>
  <si>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</si>
  <si>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</si>
  <si>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</si>
  <si>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</si>
  <si>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</si>
  <si>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</si>
  <si>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</si>
  <si>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</si>
  <si>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</si>
  <si>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</si>
  <si>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</si>
  <si>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</si>
  <si>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</si>
  <si>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</si>
  <si>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</si>
  <si>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</si>
  <si>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</si>
  <si>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</si>
  <si>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</si>
  <si>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</si>
  <si>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</si>
  <si>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</si>
  <si>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</si>
  <si>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</si>
  <si>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</si>
  <si>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</si>
  <si>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</si>
  <si>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</si>
  <si>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</si>
  <si>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</si>
  <si>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</si>
  <si>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</si>
  <si>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</si>
  <si>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</si>
  <si>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</si>
  <si>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</si>
  <si>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</si>
  <si>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</si>
  <si>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</si>
  <si>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</si>
  <si>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</si>
  <si>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</si>
  <si>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</si>
  <si>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</si>
  <si>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</si>
  <si>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</si>
  <si>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</si>
  <si>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</si>
  <si>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</si>
  <si>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</si>
  <si>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</si>
  <si>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</si>
  <si>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</si>
  <si>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</si>
  <si>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</si>
  <si>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</si>
  <si>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</si>
  <si>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</si>
  <si>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</si>
  <si>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</si>
  <si>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</si>
  <si>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</si>
  <si>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</si>
  <si>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</si>
  <si>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</si>
  <si>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</si>
  <si>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</si>
  <si>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</si>
  <si>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</si>
  <si>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</si>
  <si>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</si>
  <si>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</si>
  <si>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</si>
  <si>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</si>
  <si>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</si>
  <si>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</si>
  <si>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</si>
  <si>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</si>
  <si>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</si>
  <si>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</si>
  <si>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</si>
  <si>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</si>
  <si>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</si>
  <si>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</si>
  <si>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</si>
  <si>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</si>
  <si>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</si>
  <si>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</si>
  <si>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</si>
  <si>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</si>
  <si>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</si>
  <si>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</si>
  <si>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</si>
  <si>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</si>
  <si>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</si>
  <si>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</si>
  <si>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</si>
  <si>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</si>
  <si>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</si>
  <si>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</si>
  <si>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</si>
  <si>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</si>
  <si>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</si>
  <si>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</si>
  <si>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</si>
  <si>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</si>
  <si>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</si>
  <si>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</si>
  <si>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</si>
  <si>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</si>
  <si>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</si>
  <si>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</si>
  <si>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</si>
  <si>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</si>
  <si>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</si>
  <si>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</si>
  <si>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</si>
  <si>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</si>
  <si>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</si>
  <si>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</si>
  <si>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</si>
  <si>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</si>
  <si>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</si>
  <si>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</si>
  <si>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</si>
  <si>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</si>
  <si>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</si>
  <si>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</si>
  <si>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</si>
  <si>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</si>
  <si>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</si>
  <si>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</si>
  <si>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</si>
  <si>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</si>
  <si>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</si>
  <si>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</si>
  <si>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</si>
  <si>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</si>
  <si>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</si>
  <si>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</si>
  <si>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</si>
  <si>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</si>
  <si>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</si>
  <si>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</si>
  <si>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</si>
  <si>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</si>
  <si>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</si>
  <si>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</si>
  <si>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</si>
  <si>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</si>
  <si>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</si>
  <si>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</si>
  <si>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</si>
  <si>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</si>
  <si>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</si>
  <si>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</si>
  <si>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</si>
  <si>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</si>
  <si>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</si>
  <si>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</si>
  <si>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</si>
  <si>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</si>
  <si>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</si>
  <si>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</si>
  <si>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</si>
  <si>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</si>
  <si>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</si>
  <si>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</si>
  <si>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</si>
  <si>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</si>
  <si>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</si>
  <si>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</si>
  <si>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</si>
  <si>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</si>
  <si>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</si>
  <si>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</si>
  <si>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</si>
  <si>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</si>
  <si>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</si>
  <si>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</si>
  <si>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</si>
  <si>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</si>
  <si>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</si>
  <si>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</si>
  <si>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</si>
  <si>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</si>
  <si>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</si>
  <si>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</si>
  <si>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</si>
  <si>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</si>
  <si>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</si>
  <si>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</si>
  <si>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</si>
  <si>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</si>
  <si>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</si>
  <si>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</si>
  <si>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</si>
  <si>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</si>
  <si>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</si>
  <si>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</si>
  <si>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</si>
  <si>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</si>
  <si>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</si>
  <si>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</si>
  <si>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</si>
  <si>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</si>
  <si>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</si>
  <si>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</si>
  <si>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</si>
  <si>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</si>
  <si>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</si>
  <si>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</si>
  <si>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</si>
  <si>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</si>
  <si>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</si>
  <si>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</si>
  <si>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</si>
  <si>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</si>
  <si>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</si>
  <si>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</si>
  <si>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</si>
  <si>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</si>
  <si>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</si>
  <si>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</si>
  <si>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</si>
  <si>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</si>
  <si>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</si>
  <si>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</si>
  <si>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</si>
  <si>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</si>
  <si>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</si>
  <si>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</si>
  <si>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</si>
  <si>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</si>
  <si>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</si>
  <si>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</si>
  <si>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</si>
  <si>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</si>
  <si>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</si>
  <si>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</si>
  <si>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</si>
  <si>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</si>
  <si>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</si>
  <si>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</si>
  <si>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</si>
  <si>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</si>
  <si>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</si>
  <si>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</si>
  <si>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</si>
  <si>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</si>
  <si>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</si>
  <si>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</si>
  <si>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</si>
  <si>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</si>
  <si>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</si>
  <si>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</si>
  <si>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</si>
  <si>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</si>
  <si>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</si>
  <si>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</si>
  <si>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</si>
  <si>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</si>
  <si>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</si>
  <si>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</si>
  <si>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</si>
  <si>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</si>
  <si>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</si>
  <si>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</si>
  <si>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</si>
  <si>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</si>
  <si>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</si>
  <si>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</si>
  <si>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</si>
  <si>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</si>
  <si>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</si>
  <si>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</si>
  <si>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</si>
  <si>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</si>
  <si>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</si>
  <si>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</si>
  <si>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</si>
  <si>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</si>
  <si>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</si>
  <si>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</si>
  <si>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</si>
  <si>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</si>
  <si>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</si>
  <si>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</si>
  <si>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</si>
  <si>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</si>
  <si>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</si>
  <si>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</si>
  <si>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</si>
  <si>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</si>
  <si>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</si>
  <si>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</si>
  <si>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</si>
  <si>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</si>
  <si>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</si>
  <si>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</si>
  <si>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</si>
  <si>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</si>
  <si>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</si>
  <si>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</si>
  <si>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</si>
  <si>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</si>
  <si>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</si>
  <si>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</si>
  <si>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</si>
  <si>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</si>
  <si>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</si>
  <si>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</si>
  <si>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</si>
  <si>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</si>
  <si>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</si>
  <si>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</si>
  <si>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</si>
  <si>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</si>
  <si>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</si>
  <si>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</si>
  <si>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</si>
  <si>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</si>
  <si>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</si>
  <si>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</si>
  <si>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</si>
  <si>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</si>
  <si>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</si>
  <si>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</si>
  <si>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</si>
  <si>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</si>
  <si>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</si>
  <si>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</si>
  <si>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</si>
  <si>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</si>
  <si>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</si>
  <si>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</si>
  <si>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</si>
  <si>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</si>
  <si>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</si>
  <si>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</si>
  <si>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</si>
  <si>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</si>
  <si>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</si>
  <si>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</si>
  <si>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</si>
  <si>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</si>
  <si>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</si>
  <si>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</si>
  <si>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</si>
  <si>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</si>
  <si>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</si>
  <si>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</si>
  <si>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</si>
  <si>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</si>
  <si>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</si>
  <si>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</si>
  <si>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</si>
  <si>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</si>
  <si>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</si>
  <si>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</si>
  <si>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</si>
  <si>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</si>
  <si>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</si>
  <si>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</si>
  <si>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</si>
  <si>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</si>
  <si>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</si>
  <si>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</si>
  <si>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</si>
  <si>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</si>
  <si>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</si>
  <si>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</si>
  <si>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</si>
  <si>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</si>
  <si>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</si>
  <si>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</si>
  <si>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</si>
  <si>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</si>
  <si>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</si>
  <si>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</si>
  <si>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</si>
  <si>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</si>
  <si>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</si>
  <si>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</si>
  <si>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</si>
  <si>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</si>
  <si>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</si>
  <si>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</si>
  <si>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</si>
  <si>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</si>
  <si>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</si>
  <si>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</si>
  <si>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</si>
  <si>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</si>
  <si>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</si>
  <si>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</si>
  <si>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</si>
  <si>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</si>
  <si>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</si>
  <si>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</si>
  <si>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</si>
  <si>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</si>
  <si>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</si>
  <si>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</si>
  <si>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</si>
  <si>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</si>
  <si>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</si>
  <si>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</si>
  <si>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</si>
  <si>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</si>
  <si>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</si>
  <si>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</si>
  <si>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</si>
  <si>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</si>
  <si>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</si>
  <si>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</si>
  <si>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</si>
  <si>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</si>
  <si>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</si>
  <si>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</si>
  <si>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</si>
  <si>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</si>
  <si>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</si>
  <si>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</si>
  <si>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</si>
  <si>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</si>
  <si>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</si>
  <si>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</si>
  <si>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</si>
  <si>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</si>
  <si>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</si>
  <si>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</si>
  <si>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</si>
  <si>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</si>
  <si>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</si>
  <si>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</si>
  <si>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</si>
  <si>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</si>
  <si>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</si>
  <si>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</si>
  <si>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</si>
  <si>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</si>
  <si>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</si>
  <si>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</si>
  <si>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</si>
  <si>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</si>
  <si>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</si>
  <si>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</si>
  <si>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</si>
  <si>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</si>
  <si>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</si>
  <si>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</si>
  <si>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</si>
  <si>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</si>
  <si>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</si>
  <si>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</si>
  <si>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</si>
  <si>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</si>
  <si>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</si>
  <si>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</si>
  <si>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</si>
  <si>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</si>
  <si>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</si>
  <si>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</si>
  <si>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</si>
  <si>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</si>
  <si>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</si>
  <si>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</si>
  <si>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</si>
  <si>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</si>
  <si>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</si>
  <si>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</si>
  <si>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</si>
  <si>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</si>
  <si>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</si>
  <si>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</si>
  <si>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</si>
  <si>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</si>
  <si>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</si>
  <si>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</si>
  <si>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</si>
  <si>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</si>
  <si>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</si>
  <si>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</si>
  <si>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</si>
  <si>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</si>
  <si>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</si>
  <si>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</si>
  <si>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</si>
  <si>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</si>
  <si>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</si>
  <si>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</si>
  <si>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</si>
  <si>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</si>
  <si>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</si>
  <si>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</si>
  <si>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</si>
  <si>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</si>
  <si>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</si>
  <si>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</si>
  <si>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</si>
  <si>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</si>
  <si>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</si>
  <si>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</si>
  <si>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</si>
  <si>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</si>
  <si>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</si>
  <si>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</si>
  <si>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</si>
  <si>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</si>
  <si>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</si>
  <si>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</si>
  <si>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</si>
  <si>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</si>
  <si>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</si>
  <si>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</si>
  <si>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</si>
  <si>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</si>
  <si>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</si>
  <si>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</si>
  <si>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</si>
  <si>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</si>
  <si>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</si>
  <si>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</si>
  <si>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</si>
  <si>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</si>
  <si>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</si>
  <si>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</si>
  <si>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</si>
  <si>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</si>
  <si>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</si>
  <si>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</si>
  <si>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</si>
  <si>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</si>
  <si>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</si>
  <si>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</si>
  <si>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</si>
  <si>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</si>
  <si>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</si>
  <si>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</si>
  <si>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</si>
  <si>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</si>
  <si>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</si>
  <si>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</si>
  <si>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</si>
  <si>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</si>
  <si>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</si>
  <si>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</si>
  <si>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</si>
  <si>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</si>
  <si>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</si>
  <si>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</si>
  <si>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</si>
  <si>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</si>
  <si>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</si>
  <si>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</si>
  <si>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</si>
  <si>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</si>
  <si>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</si>
  <si>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</si>
  <si>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</si>
  <si>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</si>
  <si>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</si>
  <si>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</si>
  <si>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</si>
  <si>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</si>
  <si>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</si>
  <si>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</si>
  <si>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</si>
  <si>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</si>
  <si>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</si>
  <si>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</si>
  <si>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</si>
  <si>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</si>
  <si>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</si>
  <si>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</si>
  <si>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</si>
  <si>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</si>
  <si>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</si>
  <si>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</si>
  <si>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</si>
  <si>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</si>
  <si>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</si>
  <si>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</si>
  <si>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</si>
  <si>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</si>
  <si>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</si>
  <si>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</si>
  <si>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</si>
  <si>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</si>
  <si>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</si>
  <si>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</si>
  <si>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</si>
  <si>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</si>
  <si>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</si>
  <si>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</si>
  <si>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</si>
  <si>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</si>
  <si>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</si>
  <si>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</si>
  <si>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</si>
  <si>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</si>
  <si>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</si>
  <si>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</si>
  <si>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</si>
  <si>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</si>
  <si>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</si>
  <si>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</si>
  <si>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</si>
  <si>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</si>
  <si>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</si>
  <si>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</si>
  <si>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</si>
  <si>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</si>
  <si>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</si>
  <si>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</si>
  <si>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</si>
  <si>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</si>
  <si>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</si>
  <si>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</si>
  <si>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</si>
  <si>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</si>
  <si>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</si>
  <si>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</si>
  <si>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</si>
  <si>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</si>
  <si>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</si>
  <si>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</si>
  <si>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</si>
  <si>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</si>
  <si>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</si>
  <si>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</si>
  <si>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</si>
  <si>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</si>
  <si>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</si>
  <si>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</si>
  <si>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</si>
  <si>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</si>
  <si>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</si>
  <si>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</si>
  <si>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</si>
  <si>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</si>
  <si>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</si>
  <si>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</si>
  <si>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</si>
  <si>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</si>
  <si>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</si>
  <si>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</si>
  <si>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</si>
  <si>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</si>
  <si>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</si>
  <si>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</si>
  <si>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</si>
  <si>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</si>
  <si>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</si>
  <si>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</si>
  <si>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</si>
  <si>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</si>
  <si>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</si>
  <si>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</si>
  <si>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</si>
  <si>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</si>
  <si>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</si>
  <si>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</si>
  <si>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</si>
  <si>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</si>
  <si>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</si>
  <si>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</si>
  <si>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</si>
  <si>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</si>
  <si>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</si>
  <si>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</si>
  <si>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</si>
  <si>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</si>
  <si>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</si>
  <si>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</si>
  <si>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</si>
  <si>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</si>
  <si>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</si>
  <si>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</si>
  <si>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</si>
  <si>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</si>
  <si>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</si>
  <si>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</si>
  <si>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</si>
  <si>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</si>
  <si>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</si>
  <si>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</si>
  <si>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</si>
  <si>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</si>
  <si>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</si>
  <si>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</si>
  <si>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</si>
  <si>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</si>
  <si>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</si>
  <si>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</si>
  <si>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</si>
  <si>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</si>
  <si>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</si>
  <si>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</si>
  <si>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</si>
  <si>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</si>
  <si>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</si>
  <si>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</si>
  <si>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</si>
  <si>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</si>
  <si>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</si>
  <si>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</si>
  <si>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</si>
  <si>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</si>
  <si>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</si>
  <si>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</si>
  <si>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</si>
  <si>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</si>
  <si>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</si>
  <si>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</si>
  <si>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</si>
  <si>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</si>
  <si>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</si>
  <si>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</si>
  <si>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</si>
  <si>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</si>
  <si>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</si>
  <si>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</si>
  <si>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</si>
  <si>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</si>
  <si>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</si>
  <si>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</si>
  <si>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</si>
  <si>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</si>
  <si>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</si>
  <si>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</si>
  <si>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</si>
  <si>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</si>
  <si>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</si>
  <si>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</si>
  <si>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</si>
  <si>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</si>
  <si>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</si>
  <si>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</si>
  <si>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</si>
  <si>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</si>
  <si>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</si>
  <si>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</si>
  <si>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</si>
  <si>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</si>
  <si>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</si>
  <si>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</si>
  <si>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</si>
  <si>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</si>
  <si>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</si>
  <si>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</si>
  <si>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</si>
  <si>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</si>
  <si>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</si>
  <si>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</si>
  <si>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</si>
  <si>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</si>
  <si>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</si>
  <si>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</si>
  <si>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</si>
  <si>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</si>
  <si>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</si>
  <si>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</si>
  <si>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</si>
  <si>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</si>
  <si>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</si>
  <si>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</si>
  <si>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</si>
  <si>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</si>
  <si>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</si>
  <si>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</si>
  <si>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</si>
  <si>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</si>
  <si>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</si>
  <si>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</si>
  <si>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</si>
  <si>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</si>
  <si>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</si>
  <si>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</si>
  <si>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</si>
  <si>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</si>
  <si>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</si>
  <si>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</si>
  <si>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</si>
  <si>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</si>
  <si>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</si>
  <si>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</si>
  <si>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</si>
  <si>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</si>
  <si>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</si>
  <si>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</si>
  <si>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</si>
  <si>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</si>
  <si>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</si>
  <si>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</si>
  <si>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</si>
  <si>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</si>
  <si>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</si>
  <si>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</si>
  <si>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</si>
  <si>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</si>
  <si>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</si>
  <si>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</si>
  <si>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</si>
  <si>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</si>
  <si>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</si>
  <si>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</si>
  <si>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</si>
  <si>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</si>
  <si>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</si>
  <si>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</si>
  <si>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</si>
  <si>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</si>
  <si>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</si>
  <si>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</si>
  <si>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</si>
  <si>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</si>
  <si>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</si>
  <si>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</si>
  <si>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</si>
  <si>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</si>
  <si>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</si>
  <si>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</si>
  <si>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</si>
  <si>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</si>
  <si>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</si>
  <si>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</si>
  <si>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</si>
  <si>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</si>
  <si>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</si>
  <si>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</si>
  <si>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</si>
  <si>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</si>
  <si>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</si>
  <si>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</si>
  <si>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</si>
  <si>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</si>
  <si>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</si>
  <si>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</si>
  <si>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</si>
  <si>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</si>
  <si>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</si>
  <si>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</si>
  <si>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</si>
  <si>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</si>
  <si>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</si>
  <si>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</si>
  <si>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</si>
  <si>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</si>
  <si>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</si>
  <si>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</si>
  <si>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</si>
  <si>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</si>
  <si>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</si>
  <si>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</si>
  <si>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</si>
  <si>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</si>
  <si>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</si>
  <si>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</si>
  <si>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</si>
  <si>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</si>
  <si>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</si>
  <si>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</si>
  <si>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</si>
  <si>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</si>
  <si>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</si>
  <si>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</si>
  <si>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</si>
  <si>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</si>
  <si>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</si>
  <si>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</si>
  <si>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</si>
  <si>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</si>
  <si>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</si>
  <si>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</si>
  <si>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</si>
  <si>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</si>
  <si>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</si>
  <si>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</si>
  <si>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</si>
  <si>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</si>
  <si>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</si>
  <si>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</si>
  <si>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</si>
  <si>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</si>
  <si>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</si>
  <si>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</si>
  <si>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</si>
  <si>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</si>
  <si>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</si>
  <si>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</si>
  <si>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</si>
  <si>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</si>
  <si>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</si>
  <si>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</si>
  <si>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</si>
  <si>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</si>
  <si>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</si>
  <si>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</si>
  <si>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</si>
  <si>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</si>
  <si>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</si>
  <si>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</si>
  <si>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</si>
  <si>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</si>
  <si>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</si>
  <si>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</si>
  <si>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</si>
  <si>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</si>
  <si>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</si>
  <si>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</si>
  <si>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</si>
  <si>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</si>
  <si>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</si>
  <si>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</si>
  <si>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</si>
  <si>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</si>
  <si>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</si>
  <si>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</si>
  <si>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</si>
  <si>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</si>
  <si>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</si>
  <si>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</si>
  <si>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</si>
  <si>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</si>
  <si>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</si>
  <si>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</si>
  <si>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</si>
  <si>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</si>
  <si>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</si>
  <si>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</si>
  <si>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</si>
  <si>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</si>
  <si>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</si>
  <si>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</si>
  <si>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</si>
  <si>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</si>
  <si>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</si>
  <si>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</si>
  <si>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</si>
  <si>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</si>
  <si>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</si>
  <si>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</si>
  <si>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</si>
  <si>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</si>
  <si>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</si>
  <si>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</si>
  <si>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</si>
  <si>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</si>
  <si>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</si>
  <si>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</si>
  <si>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</si>
  <si>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</si>
  <si>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</si>
  <si>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</si>
  <si>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</si>
  <si>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</si>
  <si>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</si>
  <si>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</si>
  <si>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</si>
  <si>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</si>
  <si>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</si>
  <si>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</si>
  <si>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</si>
  <si>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</si>
  <si>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</si>
  <si>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</si>
  <si>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</si>
  <si>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</si>
  <si>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</si>
  <si>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</si>
  <si>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</si>
  <si>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</si>
  <si>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</si>
  <si>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</si>
  <si>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</si>
  <si>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</si>
  <si>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</si>
  <si>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</si>
  <si>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</si>
  <si>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</si>
  <si>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</si>
  <si>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</si>
  <si>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</si>
  <si>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</si>
  <si>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</si>
  <si>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</si>
  <si>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</si>
  <si>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</si>
  <si>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</si>
  <si>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</si>
  <si>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</si>
  <si>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</si>
  <si>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</si>
  <si>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</si>
  <si>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</si>
  <si>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</si>
  <si>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</si>
  <si>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</si>
  <si>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</si>
  <si>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</si>
  <si>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</si>
  <si>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</si>
  <si>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</si>
  <si>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</si>
  <si>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</si>
  <si>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</si>
  <si>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</si>
  <si>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</si>
  <si>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</si>
  <si>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</si>
  <si>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</si>
  <si>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</si>
  <si>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</si>
  <si>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</si>
  <si>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</si>
  <si>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</si>
  <si>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</si>
  <si>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</si>
  <si>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</si>
  <si>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</si>
  <si>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</si>
  <si>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</si>
  <si>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</si>
  <si>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</si>
  <si>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</si>
  <si>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</si>
  <si>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</si>
  <si>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</si>
  <si>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</si>
  <si>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</si>
  <si>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</si>
  <si>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</si>
  <si>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</si>
  <si>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</si>
  <si>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</si>
  <si>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</si>
  <si>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</si>
  <si>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</si>
  <si>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</si>
  <si>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</si>
  <si>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</si>
  <si>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</si>
  <si>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</si>
  <si>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</si>
  <si>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</si>
  <si>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</si>
  <si>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</si>
  <si>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</si>
  <si>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</si>
  <si>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</si>
  <si>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</si>
  <si>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</si>
  <si>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</si>
  <si>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</si>
  <si>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</si>
  <si>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</si>
  <si>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</si>
  <si>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</si>
  <si>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</si>
  <si>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</si>
  <si>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</si>
  <si>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</si>
  <si>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</si>
  <si>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</si>
  <si>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</si>
  <si>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</si>
  <si>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</si>
  <si>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</si>
  <si>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</si>
  <si>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</si>
  <si>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</si>
  <si>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</si>
  <si>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</si>
  <si>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</si>
  <si>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</si>
  <si>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</si>
  <si>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</si>
  <si>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</si>
  <si>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</si>
  <si>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</si>
  <si>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</si>
  <si>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</si>
  <si>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</si>
  <si>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</si>
  <si>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</si>
  <si>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</si>
  <si>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</si>
  <si>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</si>
  <si>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</si>
  <si>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</si>
  <si>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</si>
  <si>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</si>
  <si>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</si>
  <si>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</si>
  <si>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</si>
  <si>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</si>
  <si>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</si>
  <si>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</si>
  <si>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</si>
  <si>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</si>
  <si>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</si>
  <si>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</si>
  <si>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</si>
  <si>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</si>
  <si>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</si>
  <si>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</si>
  <si>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</si>
  <si>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</si>
  <si>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</si>
  <si>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</si>
  <si>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</si>
  <si>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</si>
  <si>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</si>
  <si>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</si>
  <si>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</si>
  <si>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</si>
  <si>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</si>
  <si>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</si>
  <si>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</si>
  <si>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</si>
  <si>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</si>
  <si>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</si>
  <si>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</si>
  <si>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</si>
  <si>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</si>
  <si>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</si>
  <si>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</si>
  <si>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</si>
  <si>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</si>
  <si>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</si>
  <si>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</si>
  <si>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</si>
  <si>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</si>
  <si>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</si>
  <si>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</si>
  <si>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</si>
  <si>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</si>
  <si>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</si>
  <si>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</si>
  <si>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</si>
  <si>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</si>
  <si>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</si>
  <si>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</si>
  <si>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</si>
  <si>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</si>
  <si>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</si>
  <si>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</si>
  <si>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</si>
  <si>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</si>
  <si>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</si>
  <si>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</si>
  <si>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</si>
  <si>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</si>
  <si>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</si>
  <si>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</si>
  <si>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</si>
  <si>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</si>
  <si>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</si>
  <si>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</si>
  <si>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</si>
  <si>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</si>
  <si>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</si>
  <si>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</si>
  <si>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</si>
  <si>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</si>
  <si>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</si>
  <si>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</si>
  <si>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</si>
  <si>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</si>
  <si>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</si>
  <si>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</si>
  <si>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</si>
  <si>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</si>
  <si>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</si>
  <si>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</si>
  <si>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</si>
  <si>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</si>
  <si>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</si>
  <si>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</si>
  <si>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</si>
  <si>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</si>
  <si>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</si>
  <si>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</si>
  <si>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</si>
  <si>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</si>
  <si>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</si>
  <si>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</si>
  <si>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</si>
  <si>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</si>
  <si>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</si>
  <si>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</si>
  <si>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</si>
  <si>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</si>
  <si>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</si>
  <si>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</si>
  <si>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</si>
  <si>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</si>
  <si>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</si>
  <si>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</si>
  <si>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</si>
  <si>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</si>
  <si>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</si>
  <si>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</si>
  <si>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</si>
  <si>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</si>
  <si>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</si>
  <si>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</si>
  <si>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</si>
  <si>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</si>
  <si>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</si>
  <si>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</si>
  <si>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</si>
  <si>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</si>
  <si>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</si>
  <si>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</si>
  <si>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</si>
  <si>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</si>
  <si>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</si>
  <si>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</si>
  <si>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</si>
  <si>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</si>
  <si>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</si>
  <si>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</si>
  <si>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</si>
  <si>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</si>
  <si>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</si>
  <si>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</si>
  <si>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</si>
  <si>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</si>
  <si>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</si>
  <si>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</si>
  <si>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</si>
  <si>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</si>
  <si>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</si>
  <si>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</si>
  <si>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</si>
  <si>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</si>
  <si>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</si>
  <si>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</si>
  <si>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</si>
  <si>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</si>
  <si>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</si>
  <si>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</si>
  <si>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</si>
  <si>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</si>
  <si>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</si>
  <si>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</si>
  <si>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</si>
  <si>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</si>
  <si>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</si>
  <si>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</si>
  <si>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</si>
  <si>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</si>
  <si>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</si>
  <si>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</si>
  <si>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</si>
  <si>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</si>
  <si>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</si>
  <si>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</si>
  <si>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</si>
  <si>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</si>
  <si>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</si>
  <si>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</si>
  <si>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</si>
  <si>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</si>
  <si>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</si>
  <si>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</si>
  <si>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</si>
  <si>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</si>
  <si>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</si>
  <si>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</si>
  <si>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</si>
  <si>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</si>
  <si>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</si>
  <si>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</si>
  <si>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</si>
  <si>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</si>
  <si>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</si>
  <si>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</si>
  <si>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</si>
  <si>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</si>
  <si>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</si>
  <si>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</si>
  <si>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</si>
  <si>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</si>
  <si>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</si>
  <si>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</si>
  <si>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</si>
  <si>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</si>
  <si>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</si>
  <si>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</si>
  <si>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</si>
  <si>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</si>
  <si>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</si>
  <si>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</si>
  <si>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</si>
  <si>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</si>
  <si>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</si>
  <si>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</si>
  <si>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</si>
  <si>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</si>
  <si>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</si>
  <si>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</si>
  <si>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</si>
  <si>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</si>
  <si>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</si>
  <si>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</si>
  <si>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</si>
  <si>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</si>
  <si>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</si>
  <si>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</si>
  <si>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</si>
  <si>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</si>
  <si>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</si>
  <si>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</si>
  <si>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</si>
  <si>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</si>
  <si>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</si>
  <si>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</si>
  <si>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</si>
  <si>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</si>
  <si>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</si>
  <si>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</si>
  <si>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</si>
  <si>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</si>
  <si>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</si>
  <si>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</si>
  <si>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</si>
  <si>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</si>
  <si>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</si>
  <si>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</si>
  <si>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</si>
  <si>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</si>
  <si>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</si>
  <si>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</si>
  <si>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</si>
  <si>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</si>
  <si>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</si>
  <si>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</si>
  <si>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</si>
  <si>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</si>
  <si>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</si>
  <si>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</si>
  <si>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</si>
  <si>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</si>
  <si>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</si>
  <si>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</si>
  <si>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</si>
  <si>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</si>
  <si>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</si>
  <si>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</si>
  <si>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</si>
  <si>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</si>
  <si>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</si>
  <si>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</si>
  <si>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</si>
  <si>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</si>
  <si>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</si>
  <si>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</si>
  <si>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</si>
  <si>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</si>
  <si>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</si>
  <si>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</si>
  <si>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</si>
  <si>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</si>
  <si>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</si>
  <si>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</si>
  <si>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</si>
  <si>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</si>
  <si>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</si>
  <si>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</si>
  <si>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</si>
  <si>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</si>
  <si>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</si>
  <si>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</si>
  <si>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</si>
  <si>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</si>
  <si>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</si>
  <si>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</si>
  <si>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</si>
  <si>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</si>
  <si>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</si>
  <si>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</si>
  <si>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</si>
  <si>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</si>
  <si>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</si>
  <si>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</si>
  <si>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</si>
  <si>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</si>
  <si>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</si>
  <si>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</si>
  <si>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</si>
  <si>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</si>
  <si>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</si>
  <si>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</si>
  <si>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</si>
  <si>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</si>
  <si>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</si>
  <si>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</si>
  <si>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</si>
  <si>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</si>
  <si>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</si>
  <si>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</si>
  <si>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</si>
  <si>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</si>
  <si>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</si>
  <si>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</si>
  <si>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</si>
  <si>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</si>
  <si>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</si>
  <si>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</si>
  <si>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</si>
  <si>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</si>
  <si>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</si>
  <si>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</si>
  <si>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</si>
  <si>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</si>
  <si>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</si>
  <si>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</si>
  <si>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</si>
  <si>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</si>
  <si>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</si>
  <si>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</si>
  <si>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</si>
  <si>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</si>
  <si>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</si>
  <si>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</si>
  <si>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</si>
  <si>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</si>
  <si>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</si>
  <si>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</si>
  <si>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</si>
  <si>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</si>
  <si>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</si>
  <si>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</si>
  <si>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</si>
  <si>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</si>
  <si>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</si>
  <si>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</si>
  <si>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</si>
  <si>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</si>
  <si>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</si>
  <si>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</si>
  <si>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</si>
  <si>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</si>
  <si>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</si>
  <si>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</si>
  <si>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</si>
  <si>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</si>
  <si>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</si>
  <si>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</si>
  <si>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</si>
  <si>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</si>
  <si>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</si>
  <si>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</si>
  <si>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</si>
  <si>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</si>
  <si>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</si>
  <si>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</si>
  <si>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</si>
  <si>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</si>
  <si>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</si>
  <si>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</si>
  <si>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</si>
  <si>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</si>
  <si>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</si>
  <si>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</si>
  <si>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</si>
  <si>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</si>
  <si>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</si>
  <si>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</si>
  <si>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</si>
  <si>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</si>
  <si>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</si>
  <si>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</si>
  <si>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</si>
  <si>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</si>
  <si>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</si>
  <si>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</si>
  <si>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</si>
  <si>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</si>
  <si>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</si>
  <si>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</si>
  <si>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</si>
  <si>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</si>
  <si>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</si>
  <si>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</si>
  <si>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</si>
  <si>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</si>
  <si>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</si>
  <si>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</si>
  <si>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</si>
  <si>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</si>
  <si>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</si>
  <si>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</si>
  <si>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</si>
  <si>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</si>
  <si>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</si>
  <si>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</si>
  <si>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</si>
  <si>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</si>
  <si>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</si>
  <si>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</si>
  <si>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</si>
  <si>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</si>
  <si>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</si>
  <si>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</si>
  <si>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</si>
  <si>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</si>
  <si>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</si>
  <si>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</si>
  <si>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</si>
  <si>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</si>
  <si>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</si>
  <si>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</si>
  <si>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</si>
  <si>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</si>
  <si>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</si>
  <si>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</si>
  <si>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</si>
  <si>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</si>
  <si>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</si>
  <si>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</si>
  <si>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</si>
  <si>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</si>
  <si>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</si>
  <si>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</si>
  <si>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</si>
  <si>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</si>
  <si>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</si>
  <si>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</si>
  <si>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</si>
  <si>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</si>
  <si>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</si>
  <si>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</si>
  <si>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</si>
  <si>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</si>
  <si>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</si>
  <si>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</si>
  <si>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</si>
  <si>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</si>
  <si>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</si>
  <si>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</si>
  <si>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</si>
  <si>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</si>
  <si>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</si>
  <si>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</si>
  <si>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</si>
  <si>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</si>
  <si>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</si>
  <si>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</si>
  <si>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</si>
  <si>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</si>
  <si>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</si>
  <si>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</si>
  <si>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</si>
  <si>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</si>
  <si>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</si>
  <si>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</si>
  <si>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</si>
  <si>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</si>
  <si>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</si>
  <si>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</si>
  <si>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</si>
  <si>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</si>
  <si>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</si>
  <si>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</si>
  <si>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</si>
  <si>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</si>
  <si>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</si>
  <si>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</si>
  <si>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</si>
  <si>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</si>
  <si>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</si>
  <si>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</si>
  <si>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</si>
  <si>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</si>
  <si>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</si>
  <si>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</si>
  <si>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</si>
  <si>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</si>
  <si>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</si>
  <si>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</si>
  <si>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</si>
  <si>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</si>
  <si>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</si>
  <si>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</si>
  <si>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</si>
  <si>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</si>
  <si>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</si>
  <si>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</si>
  <si>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</si>
  <si>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</si>
  <si>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</si>
  <si>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</si>
  <si>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</si>
  <si>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</si>
  <si>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</si>
  <si>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</si>
  <si>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</si>
  <si>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</si>
  <si>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</si>
  <si>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</si>
  <si>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</si>
  <si>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</si>
  <si>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</si>
  <si>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</si>
  <si>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</si>
  <si>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</si>
  <si>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</si>
  <si>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</si>
  <si>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</si>
  <si>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</si>
  <si>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</si>
  <si>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</si>
  <si>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</si>
  <si>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</si>
  <si>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</si>
  <si>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</si>
  <si>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</si>
  <si>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</si>
  <si>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</si>
  <si>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</si>
  <si>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</si>
  <si>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</si>
  <si>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</si>
  <si>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</si>
  <si>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</si>
  <si>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</si>
  <si>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</si>
  <si>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</si>
  <si>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</si>
  <si>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</si>
  <si>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</si>
  <si>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</si>
  <si>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</si>
  <si>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</si>
  <si>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</si>
  <si>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</si>
  <si>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</si>
  <si>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</si>
  <si>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</si>
  <si>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</si>
  <si>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</si>
  <si>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</si>
  <si>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</si>
  <si>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</si>
  <si>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</si>
  <si>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</si>
  <si>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</si>
  <si>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</si>
  <si>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</si>
  <si>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</si>
  <si>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</si>
  <si>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</si>
  <si>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</si>
  <si>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</si>
  <si>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</si>
  <si>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</si>
  <si>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</si>
  <si>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</si>
  <si>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</si>
  <si>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</si>
  <si>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</si>
  <si>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</si>
  <si>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</si>
  <si>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</si>
  <si>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</si>
  <si>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</si>
  <si>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</si>
  <si>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</si>
  <si>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</si>
  <si>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</si>
  <si>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</si>
  <si>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</si>
  <si>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</si>
  <si>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</si>
  <si>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</si>
  <si>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</si>
  <si>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</si>
  <si>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</si>
  <si>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</si>
  <si>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</si>
  <si>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</si>
  <si>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</si>
  <si>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</si>
  <si>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</si>
  <si>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</si>
  <si>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</si>
  <si>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</si>
  <si>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</si>
  <si>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</si>
  <si>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</si>
  <si>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</si>
  <si>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</si>
  <si>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</si>
  <si>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</si>
  <si>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</si>
  <si>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</si>
  <si>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</si>
  <si>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</si>
  <si>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</si>
  <si>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</si>
  <si>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</si>
  <si>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</si>
  <si>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</si>
  <si>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</si>
  <si>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</si>
  <si>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</si>
  <si>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</si>
  <si>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</si>
  <si>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</si>
  <si>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</si>
  <si>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</si>
  <si>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</si>
  <si>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</si>
  <si>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</si>
  <si>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</si>
  <si>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</si>
  <si>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</si>
  <si>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</si>
  <si>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</si>
  <si>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</si>
  <si>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</si>
  <si>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</si>
  <si>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</si>
  <si>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</si>
  <si>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</si>
  <si>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</si>
  <si>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</si>
  <si>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</si>
  <si>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</si>
  <si>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</si>
  <si>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</si>
  <si>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</si>
  <si>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</si>
  <si>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</si>
  <si>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</si>
  <si>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</si>
  <si>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</si>
  <si>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</si>
  <si>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</si>
  <si>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</si>
  <si>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</si>
  <si>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</si>
  <si>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</si>
  <si>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</si>
  <si>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</si>
  <si>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</si>
  <si>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</si>
  <si>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</si>
  <si>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</si>
  <si>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</si>
  <si>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</si>
  <si>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</si>
  <si>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</si>
  <si>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</si>
  <si>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</si>
  <si>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</si>
  <si>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</si>
  <si>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</si>
  <si>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</si>
  <si>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</si>
  <si>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</si>
  <si>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</si>
  <si>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</si>
  <si>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</si>
  <si>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</si>
  <si>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</si>
  <si>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</si>
  <si>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</si>
  <si>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</si>
  <si>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</si>
  <si>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</si>
  <si>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</si>
  <si>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</si>
  <si>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</si>
  <si>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</si>
  <si>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</si>
  <si>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</si>
  <si>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</si>
  <si>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</si>
  <si>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</si>
  <si>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</si>
  <si>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</si>
  <si>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</si>
  <si>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</si>
  <si>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</si>
  <si>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</si>
  <si>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</si>
  <si>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</si>
  <si>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</si>
  <si>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</si>
  <si>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</si>
  <si>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</si>
  <si>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</si>
  <si>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</si>
  <si>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</si>
  <si>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</si>
  <si>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</si>
  <si>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</si>
  <si>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</si>
  <si>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</si>
  <si>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</si>
  <si>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</si>
  <si>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</si>
  <si>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</si>
  <si>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</si>
  <si>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</si>
  <si>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</si>
  <si>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</si>
  <si>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</si>
  <si>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</si>
  <si>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</si>
  <si>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</si>
  <si>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</si>
  <si>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</si>
  <si>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</si>
  <si>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</si>
  <si>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</si>
  <si>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</si>
  <si>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</si>
  <si>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</si>
  <si>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</si>
  <si>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</si>
  <si>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</si>
  <si>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</si>
  <si>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</si>
  <si>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</si>
  <si>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</si>
  <si>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</si>
  <si>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</si>
  <si>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</si>
  <si>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</si>
  <si>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</si>
  <si>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</si>
  <si>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</si>
  <si>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</si>
  <si>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</si>
  <si>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</si>
  <si>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</si>
  <si>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</si>
  <si>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</si>
  <si>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</si>
  <si>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</si>
  <si>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</si>
  <si>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</si>
  <si>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</si>
  <si>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</si>
  <si>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</si>
  <si>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</si>
  <si>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</si>
  <si>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</si>
  <si>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</si>
  <si>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</si>
  <si>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</si>
  <si>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</si>
  <si>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</si>
  <si>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</si>
  <si>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</si>
  <si>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</si>
  <si>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</si>
  <si>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</si>
  <si>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</si>
  <si>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</si>
  <si>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</si>
  <si>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</si>
  <si>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</si>
  <si>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</si>
  <si>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</si>
  <si>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</si>
  <si>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</si>
  <si>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</si>
  <si>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</si>
  <si>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</si>
  <si>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</si>
  <si>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</si>
  <si>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</si>
  <si>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</si>
  <si>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</si>
  <si>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</si>
  <si>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</si>
  <si>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</si>
  <si>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</si>
  <si>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</si>
  <si>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</si>
  <si>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</si>
  <si>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</si>
  <si>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</si>
  <si>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</si>
  <si>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</si>
  <si>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</si>
  <si>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</si>
  <si>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</si>
  <si>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</si>
  <si>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</si>
  <si>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</si>
  <si>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</si>
  <si>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</si>
  <si>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</si>
  <si>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</si>
  <si>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</si>
  <si>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</si>
  <si>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</si>
  <si>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</si>
  <si>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</si>
  <si>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</si>
  <si>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</si>
  <si>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</si>
  <si>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</si>
  <si>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</si>
  <si>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</si>
  <si>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</si>
  <si>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</si>
  <si>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</si>
  <si>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</si>
  <si>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</si>
  <si>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</si>
  <si>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</si>
  <si>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</si>
  <si>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</si>
  <si>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</si>
  <si>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</si>
  <si>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</si>
  <si>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</si>
  <si>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</si>
  <si>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</si>
  <si>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</si>
  <si>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</si>
  <si>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</si>
  <si>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</si>
  <si>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</si>
  <si>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</si>
  <si>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</si>
  <si>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</si>
  <si>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</si>
  <si>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</si>
  <si>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</si>
  <si>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</si>
  <si>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</si>
  <si>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</si>
  <si>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</si>
  <si>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</si>
  <si>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</si>
  <si>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</si>
  <si>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</si>
  <si>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</si>
  <si>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</si>
  <si>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</si>
  <si>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</si>
  <si>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</si>
  <si>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</si>
  <si>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</si>
  <si>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</si>
  <si>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</si>
  <si>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</si>
  <si>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</si>
  <si>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</si>
  <si>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</si>
  <si>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</si>
  <si>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</si>
  <si>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</si>
  <si>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</si>
  <si>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</si>
  <si>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</si>
  <si>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</si>
  <si>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</si>
  <si>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</si>
  <si>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</si>
  <si>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</si>
  <si>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</si>
  <si>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</si>
  <si>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</si>
  <si>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</si>
  <si>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</si>
  <si>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</si>
  <si>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</si>
  <si>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</si>
  <si>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</si>
  <si>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</si>
  <si>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</si>
  <si>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</si>
  <si>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</si>
  <si>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</si>
  <si>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</si>
  <si>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</si>
  <si>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</si>
  <si>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</si>
  <si>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</si>
  <si>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</si>
  <si>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</si>
  <si>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</si>
  <si>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</si>
  <si>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</si>
  <si>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</si>
  <si>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</si>
  <si>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</si>
  <si>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</si>
  <si>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</si>
  <si>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</si>
  <si>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</si>
  <si>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</si>
  <si>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</si>
  <si>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</si>
  <si>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</si>
  <si>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</si>
  <si>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</si>
  <si>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</si>
  <si>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</si>
  <si>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</si>
  <si>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</si>
  <si>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</si>
  <si>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</si>
  <si>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</si>
  <si>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</si>
  <si>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</si>
  <si>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</si>
  <si>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</si>
  <si>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</si>
  <si>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</si>
  <si>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</si>
  <si>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</si>
  <si>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</si>
  <si>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</si>
  <si>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</si>
  <si>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</si>
  <si>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</si>
  <si>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</si>
  <si>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</si>
  <si>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</si>
  <si>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</si>
  <si>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</si>
  <si>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</si>
  <si>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</si>
  <si>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</si>
  <si>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</si>
  <si>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</si>
  <si>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</si>
  <si>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</si>
  <si>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</si>
  <si>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</si>
  <si>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</si>
  <si>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</si>
  <si>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</si>
  <si>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</si>
  <si>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</si>
  <si>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</si>
  <si>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</si>
  <si>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</si>
  <si>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</si>
  <si>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</si>
  <si>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</si>
  <si>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</si>
  <si>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</si>
  <si>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</si>
  <si>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</si>
  <si>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</si>
  <si>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</si>
  <si>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</si>
  <si>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</si>
  <si>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</si>
  <si>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</si>
  <si>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</si>
  <si>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</si>
  <si>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</si>
  <si>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</si>
  <si>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</si>
  <si>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</si>
  <si>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</si>
  <si>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</si>
  <si>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</si>
  <si>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</si>
  <si>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</si>
  <si>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</si>
  <si>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</si>
  <si>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</si>
  <si>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</si>
  <si>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</si>
  <si>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</si>
  <si>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</si>
  <si>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</si>
  <si>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</si>
  <si>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</si>
  <si>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</si>
  <si>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</si>
  <si>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</si>
  <si>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</si>
  <si>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</si>
  <si>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</si>
  <si>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</si>
  <si>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</si>
  <si>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</si>
  <si>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</si>
  <si>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</si>
  <si>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</si>
  <si>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</si>
  <si>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</si>
  <si>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</si>
  <si>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</si>
  <si>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</si>
  <si>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</si>
  <si>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</si>
  <si>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</si>
  <si>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</si>
  <si>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</si>
  <si>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</si>
  <si>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</si>
  <si>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</si>
  <si>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</si>
  <si>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</si>
  <si>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</si>
  <si>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</si>
  <si>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</si>
  <si>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</si>
  <si>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</si>
  <si>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</si>
  <si>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</si>
  <si>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</si>
  <si>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</si>
  <si>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</si>
  <si>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</si>
  <si>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</si>
  <si>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</si>
  <si>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</si>
  <si>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</si>
  <si>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</si>
  <si>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</si>
  <si>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</si>
  <si>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</si>
  <si>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</si>
  <si>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</si>
  <si>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</si>
  <si>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</si>
  <si>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</si>
  <si>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</si>
  <si>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</si>
  <si>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</si>
  <si>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</si>
  <si>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</si>
  <si>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</si>
  <si>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</si>
  <si>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</si>
  <si>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</si>
  <si>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</si>
  <si>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</si>
  <si>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</si>
  <si>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</si>
  <si>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</si>
  <si>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</si>
  <si>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</si>
  <si>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</si>
  <si>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</si>
  <si>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</si>
  <si>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</si>
  <si>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</si>
  <si>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</si>
  <si>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</si>
  <si>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</si>
  <si>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</si>
  <si>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</si>
  <si>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</si>
  <si>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</si>
  <si>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</si>
  <si>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</si>
  <si>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</si>
  <si>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</si>
  <si>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</si>
  <si>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</si>
  <si>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</si>
  <si>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</si>
  <si>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</si>
  <si>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</si>
  <si>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</si>
  <si>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</si>
  <si>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</si>
  <si>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</si>
  <si>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</si>
  <si>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</si>
  <si>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</si>
  <si>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</si>
  <si>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</si>
  <si>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</si>
  <si>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</si>
  <si>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</si>
  <si>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</si>
  <si>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</si>
  <si>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</si>
  <si>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</si>
  <si>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</si>
  <si>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</si>
  <si>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</si>
  <si>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</si>
  <si>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</si>
  <si>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</si>
  <si>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</si>
  <si>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</si>
  <si>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</si>
  <si>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</si>
  <si>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</si>
  <si>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</si>
  <si>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</si>
  <si>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</si>
  <si>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</si>
  <si>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</si>
  <si>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</si>
  <si>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</si>
  <si>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</si>
  <si>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</si>
  <si>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</si>
  <si>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</si>
  <si>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</si>
  <si>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</si>
  <si>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</si>
  <si>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</si>
  <si>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</si>
  <si>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</si>
  <si>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</si>
  <si>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</si>
  <si>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</si>
  <si>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</si>
  <si>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</si>
  <si>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</si>
  <si>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</si>
  <si>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</si>
  <si>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</si>
  <si>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</si>
  <si>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</si>
  <si>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</si>
  <si>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</si>
  <si>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</si>
  <si>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</si>
  <si>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</si>
  <si>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</si>
  <si>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</si>
  <si>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</si>
  <si>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</si>
  <si>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</si>
  <si>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</si>
  <si>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</si>
  <si>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</si>
  <si>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</si>
  <si>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</si>
  <si>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</si>
  <si>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</si>
  <si>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</si>
  <si>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</si>
  <si>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</si>
  <si>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</si>
  <si>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</si>
  <si>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</si>
  <si>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</si>
  <si>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</si>
  <si>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</si>
  <si>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</si>
  <si>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</si>
  <si>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</si>
  <si>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</si>
  <si>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</si>
  <si>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</si>
  <si>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</si>
  <si>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</si>
  <si>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</si>
  <si>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</si>
  <si>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</si>
  <si>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</si>
  <si>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</si>
  <si>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</si>
  <si>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</si>
  <si>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</si>
  <si>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</si>
  <si>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</si>
  <si>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</si>
  <si>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</si>
  <si>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</si>
  <si>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</si>
  <si>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</si>
  <si>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</si>
  <si>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</si>
  <si>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</si>
  <si>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</si>
  <si>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</si>
  <si>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</si>
  <si>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</si>
  <si>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</si>
  <si>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</si>
  <si>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</si>
  <si>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</si>
  <si>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</si>
  <si>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</si>
  <si>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</si>
  <si>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</si>
  <si>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</si>
  <si>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</si>
  <si>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</si>
  <si>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</si>
  <si>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</si>
  <si>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</si>
  <si>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</si>
  <si>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</si>
  <si>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</si>
  <si>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</si>
  <si>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</si>
  <si>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</si>
  <si>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</si>
  <si>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</si>
  <si>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</si>
  <si>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</si>
  <si>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</si>
  <si>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</si>
  <si>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</si>
  <si>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</si>
  <si>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</si>
  <si>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</si>
  <si>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</si>
  <si>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</si>
  <si>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</si>
  <si>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</si>
  <si>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</si>
  <si>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</si>
  <si>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</si>
  <si>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</si>
  <si>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</si>
  <si>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</si>
  <si>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</si>
  <si>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</si>
  <si>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</si>
  <si>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</si>
  <si>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</si>
  <si>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</si>
  <si>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</si>
  <si>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</si>
  <si>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</si>
  <si>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</si>
  <si>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</si>
  <si>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</si>
  <si>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</si>
  <si>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</si>
  <si>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</si>
  <si>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</si>
  <si>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</si>
  <si>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</si>
  <si>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</si>
  <si>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</si>
  <si>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</si>
  <si>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</si>
  <si>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</si>
  <si>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</si>
  <si>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</si>
  <si>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</si>
  <si>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</si>
  <si>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</si>
  <si>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</si>
  <si>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</si>
  <si>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</si>
  <si>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</si>
  <si>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</si>
  <si>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</si>
  <si>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</si>
  <si>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</si>
  <si>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</si>
  <si>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</si>
  <si>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</si>
  <si>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</si>
  <si>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</si>
  <si>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</si>
  <si>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</si>
  <si>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</si>
  <si>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</si>
  <si>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</si>
  <si>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</si>
  <si>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</si>
  <si>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</si>
  <si>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</si>
  <si>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</si>
  <si>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</si>
  <si>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</si>
  <si>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</si>
  <si>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</si>
  <si>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</si>
  <si>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</si>
  <si>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</si>
  <si>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</si>
  <si>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</si>
  <si>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</si>
  <si>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</si>
  <si>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</si>
  <si>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</si>
  <si>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</si>
  <si>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</si>
  <si>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</si>
  <si>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</si>
  <si>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</si>
  <si>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</si>
  <si>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</si>
  <si>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</si>
  <si>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</si>
  <si>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</si>
  <si>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</si>
  <si>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</si>
  <si>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</si>
  <si>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</si>
  <si>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</si>
  <si>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</si>
  <si>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</si>
  <si>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</si>
  <si>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</si>
  <si>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</si>
  <si>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</si>
  <si>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</si>
  <si>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</si>
  <si>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</si>
  <si>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</si>
  <si>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</si>
  <si>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</si>
  <si>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</si>
  <si>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</si>
  <si>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</si>
  <si>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</si>
  <si>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</si>
  <si>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</si>
  <si>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</si>
  <si>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</si>
  <si>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</si>
  <si>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</si>
  <si>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</si>
  <si>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</si>
  <si>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</si>
  <si>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</si>
  <si>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</si>
  <si>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</si>
  <si>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</si>
  <si>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</si>
  <si>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</si>
  <si>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</si>
  <si>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</si>
  <si>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</si>
  <si>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</si>
  <si>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</si>
  <si>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</si>
  <si>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</si>
  <si>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</si>
  <si>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</si>
  <si>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</si>
  <si>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</si>
  <si>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</si>
  <si>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</si>
  <si>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</si>
  <si>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</si>
  <si>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</si>
  <si>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</si>
  <si>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</si>
  <si>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</si>
  <si>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</si>
  <si>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</si>
  <si>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</si>
  <si>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</si>
  <si>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</si>
  <si>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</si>
  <si>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</si>
  <si>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</si>
  <si>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</si>
  <si>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</si>
  <si>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</si>
  <si>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</si>
  <si>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</si>
  <si>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</si>
  <si>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</si>
  <si>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</si>
  <si>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</si>
  <si>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</si>
  <si>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</si>
  <si>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</si>
  <si>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</si>
  <si>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</si>
  <si>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</si>
  <si>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</si>
  <si>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</si>
  <si>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</si>
  <si>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</si>
  <si>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</si>
  <si>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</si>
  <si>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</si>
  <si>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</si>
  <si>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</si>
  <si>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</si>
  <si>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</si>
  <si>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</si>
  <si>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</si>
  <si>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</si>
  <si>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</si>
  <si>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</si>
  <si>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</si>
  <si>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</si>
  <si>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</si>
  <si>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</si>
  <si>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</si>
  <si>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</si>
  <si>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</si>
  <si>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</si>
  <si>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</si>
  <si>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</si>
  <si>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</si>
  <si>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</si>
  <si>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</si>
  <si>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</si>
  <si>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</si>
  <si>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</si>
  <si>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</si>
  <si>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</si>
  <si>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</si>
  <si>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</si>
  <si>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</si>
  <si>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</si>
  <si>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</si>
  <si>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</si>
  <si>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</si>
  <si>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</si>
  <si>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</si>
  <si>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</si>
  <si>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</si>
  <si>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</si>
  <si>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</si>
  <si>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</si>
  <si>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</si>
  <si>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</si>
  <si>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</si>
  <si>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</si>
  <si>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</si>
  <si>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</si>
  <si>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</si>
  <si>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</si>
  <si>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</si>
  <si>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</si>
  <si>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</si>
  <si>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</si>
  <si>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</si>
  <si>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</si>
  <si>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</si>
  <si>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</si>
  <si>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</si>
  <si>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</si>
  <si>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</si>
  <si>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</si>
  <si>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</si>
  <si>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</si>
  <si>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</si>
  <si>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</si>
  <si>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</si>
  <si>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</si>
  <si>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</si>
  <si>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</si>
  <si>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</si>
  <si>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</si>
  <si>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</si>
  <si>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</si>
  <si>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</si>
  <si>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</si>
  <si>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</si>
  <si>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</si>
  <si>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</si>
  <si>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</si>
  <si>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</si>
  <si>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</si>
  <si>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</si>
  <si>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</si>
  <si>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</si>
  <si>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</si>
  <si>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</si>
  <si>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</si>
  <si>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</si>
  <si>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</si>
  <si>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</si>
  <si>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</si>
  <si>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</si>
  <si>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</si>
  <si>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</si>
  <si>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</si>
  <si>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</si>
  <si>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</si>
  <si>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</si>
  <si>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</si>
  <si>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</si>
  <si>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</si>
  <si>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</si>
  <si>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</si>
  <si>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</si>
  <si>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</si>
  <si>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</si>
  <si>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</si>
  <si>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</si>
  <si>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</si>
  <si>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</si>
  <si>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</si>
  <si>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</si>
  <si>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</si>
  <si>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</si>
  <si>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</si>
  <si>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</si>
  <si>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</si>
  <si>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</si>
  <si>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</si>
  <si>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</si>
  <si>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</si>
  <si>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</si>
  <si>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</si>
  <si>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</si>
  <si>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</si>
  <si>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</si>
  <si>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</si>
  <si>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</si>
  <si>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</si>
  <si>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</si>
  <si>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</si>
  <si>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</si>
  <si>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</si>
  <si>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</si>
  <si>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</si>
  <si>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</si>
  <si>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</si>
  <si>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</si>
  <si>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</si>
  <si>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</si>
  <si>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</si>
  <si>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</si>
  <si>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</si>
  <si>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</si>
  <si>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</si>
  <si>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</si>
  <si>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</si>
  <si>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</si>
  <si>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</si>
  <si>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</si>
  <si>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</si>
  <si>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</si>
  <si>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</si>
  <si>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</si>
  <si>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</si>
  <si>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</si>
  <si>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</si>
  <si>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</si>
  <si>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</si>
  <si>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</si>
  <si>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</si>
  <si>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</si>
  <si>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</si>
  <si>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</si>
  <si>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</si>
  <si>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</si>
  <si>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</si>
  <si>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</si>
  <si>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</si>
  <si>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</si>
  <si>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</si>
  <si>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</si>
  <si>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</si>
  <si>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</si>
  <si>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</si>
  <si>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</si>
  <si>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</si>
  <si>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</si>
  <si>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</si>
  <si>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</si>
  <si>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</si>
  <si>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</si>
  <si>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</si>
  <si>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</si>
  <si>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</si>
  <si>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</si>
  <si>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</si>
  <si>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</si>
  <si>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</si>
  <si>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</si>
  <si>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</si>
  <si>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</si>
  <si>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</si>
  <si>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</si>
  <si>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</si>
  <si>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</si>
  <si>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</si>
  <si>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</si>
  <si>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</si>
  <si>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</si>
  <si>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</si>
  <si>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</si>
  <si>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</si>
  <si>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</si>
  <si>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</si>
  <si>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</si>
  <si>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</si>
  <si>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</si>
  <si>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</si>
  <si>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</si>
  <si>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</si>
  <si>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</si>
  <si>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</si>
  <si>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</si>
  <si>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</si>
  <si>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</si>
  <si>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</si>
  <si>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</si>
  <si>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</si>
  <si>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</si>
  <si>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</si>
  <si>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</si>
  <si>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</si>
  <si>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</si>
  <si>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</si>
  <si>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</si>
  <si>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</si>
  <si>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</si>
  <si>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</si>
  <si>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</si>
  <si>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</si>
  <si>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</si>
  <si>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</si>
  <si>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</si>
  <si>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</si>
  <si>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</si>
  <si>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</si>
  <si>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</si>
  <si>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</si>
  <si>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</si>
  <si>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</si>
  <si>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</si>
  <si>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</si>
  <si>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</si>
  <si>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</si>
  <si>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</si>
  <si>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</si>
  <si>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</si>
  <si>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</si>
  <si>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</si>
  <si>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</si>
  <si>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</si>
  <si>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</si>
  <si>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</si>
  <si>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</si>
  <si>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</si>
  <si>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</si>
  <si>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</si>
  <si>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</si>
  <si>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</si>
  <si>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</si>
  <si>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</si>
  <si>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</si>
  <si>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</si>
  <si>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</si>
  <si>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</si>
  <si>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</si>
  <si>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</si>
  <si>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</si>
  <si>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</si>
  <si>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</si>
  <si>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</si>
  <si>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</si>
  <si>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</si>
  <si>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</si>
  <si>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</si>
  <si>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</si>
  <si>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</si>
  <si>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</si>
  <si>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</si>
  <si>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</si>
  <si>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</si>
  <si>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</si>
  <si>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</si>
  <si>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</si>
  <si>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</si>
  <si>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</si>
  <si>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</si>
  <si>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</si>
  <si>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</si>
  <si>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</si>
  <si>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</si>
  <si>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</si>
  <si>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</si>
  <si>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</si>
  <si>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</si>
  <si>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</si>
  <si>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</si>
  <si>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</si>
  <si>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</si>
  <si>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</si>
  <si>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</si>
  <si>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</si>
  <si>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</si>
  <si>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</si>
  <si>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</si>
  <si>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</si>
  <si>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</si>
  <si>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</si>
  <si>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</si>
  <si>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</si>
  <si>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</si>
  <si>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</si>
  <si>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</si>
  <si>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</si>
  <si>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</si>
  <si>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</si>
  <si>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</si>
  <si>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</si>
  <si>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</si>
  <si>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</si>
  <si>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</si>
  <si>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</si>
  <si>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</si>
  <si>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</si>
  <si>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</si>
  <si>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</si>
  <si>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</si>
  <si>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</si>
  <si>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</si>
  <si>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</si>
  <si>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</si>
  <si>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</si>
  <si>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</si>
  <si>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</si>
  <si>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</si>
  <si>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</si>
  <si>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</si>
  <si>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</si>
  <si>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</si>
  <si>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</si>
  <si>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</si>
  <si>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</si>
  <si>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</si>
  <si>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</si>
  <si>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</si>
  <si>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</si>
  <si>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</si>
  <si>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</si>
  <si>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</si>
  <si>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</si>
  <si>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</si>
  <si>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</si>
  <si>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</si>
  <si>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</si>
  <si>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</si>
  <si>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</si>
  <si>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</si>
  <si>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</si>
  <si>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</si>
  <si>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</si>
  <si>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</si>
  <si>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</si>
  <si>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</si>
  <si>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</si>
  <si>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</si>
  <si>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</si>
  <si>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</si>
  <si>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</si>
  <si>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</si>
  <si>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</si>
  <si>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</si>
  <si>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</si>
  <si>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</si>
  <si>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</si>
  <si>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</si>
  <si>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</si>
  <si>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</si>
  <si>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</si>
  <si>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</si>
  <si>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</si>
  <si>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</si>
  <si>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</si>
  <si>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</si>
  <si>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</si>
  <si>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</si>
  <si>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</si>
  <si>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</si>
  <si>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</si>
  <si>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</si>
  <si>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</si>
  <si>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</si>
  <si>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</si>
  <si>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</si>
  <si>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</si>
  <si>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</si>
  <si>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</si>
  <si>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</si>
  <si>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</si>
  <si>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</si>
  <si>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</si>
  <si>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</si>
  <si>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</si>
  <si>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</si>
  <si>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</si>
  <si>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</si>
  <si>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</si>
  <si>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</si>
  <si>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</si>
  <si>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</si>
  <si>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</si>
  <si>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</si>
  <si>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</si>
  <si>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</si>
  <si>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</si>
  <si>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</si>
  <si>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</si>
  <si>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</si>
  <si>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</si>
  <si>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</si>
  <si>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</si>
  <si>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</si>
  <si>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</si>
  <si>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</si>
  <si>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</si>
  <si>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</si>
  <si>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</si>
  <si>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</si>
  <si>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</si>
  <si>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</si>
  <si>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</si>
  <si>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</si>
  <si>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</si>
  <si>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</si>
  <si>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</si>
  <si>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</si>
  <si>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</si>
  <si>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</si>
  <si>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</si>
  <si>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</si>
  <si>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</si>
  <si>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</si>
  <si>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</si>
  <si>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</si>
  <si>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</si>
  <si>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</si>
  <si>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</si>
  <si>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</si>
  <si>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</si>
  <si>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</si>
  <si>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</si>
  <si>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</si>
  <si>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</si>
  <si>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</si>
  <si>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</si>
  <si>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</si>
  <si>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</si>
  <si>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</si>
  <si>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</si>
  <si>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</si>
  <si>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</si>
  <si>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</si>
  <si>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</si>
  <si>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</si>
  <si>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</si>
  <si>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</si>
  <si>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</si>
  <si>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</si>
  <si>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</si>
  <si>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</si>
  <si>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</si>
  <si>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</si>
  <si>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</si>
  <si>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</si>
  <si>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</si>
  <si>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</si>
  <si>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</si>
  <si>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</si>
  <si>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</si>
  <si>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</si>
  <si>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</si>
  <si>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</si>
  <si>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</si>
  <si>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</si>
  <si>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</si>
  <si>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</si>
  <si>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</si>
  <si>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</si>
  <si>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</si>
  <si>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</si>
  <si>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</si>
  <si>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</si>
  <si>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</si>
  <si>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</si>
  <si>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</si>
  <si>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</si>
  <si>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</si>
  <si>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</si>
  <si>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</si>
  <si>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</si>
  <si>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</si>
  <si>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</si>
  <si>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</si>
  <si>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</si>
  <si>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</si>
  <si>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</si>
  <si>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</si>
  <si>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</si>
  <si>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</si>
  <si>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</si>
  <si>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</si>
  <si>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</si>
  <si>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</si>
  <si>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</si>
  <si>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</si>
  <si>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</si>
  <si>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</si>
  <si>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</si>
  <si>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</si>
  <si>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</si>
  <si>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</si>
  <si>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</si>
  <si>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</si>
  <si>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</si>
  <si>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</si>
  <si>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</si>
  <si>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</si>
  <si>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</si>
  <si>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</si>
  <si>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</si>
  <si>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</si>
  <si>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</si>
  <si>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</si>
  <si>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</si>
  <si>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</si>
  <si>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</si>
  <si>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</si>
  <si>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</si>
  <si>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</si>
  <si>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</si>
  <si>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</si>
  <si>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</si>
  <si>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</si>
  <si>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</si>
  <si>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</si>
  <si>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</si>
  <si>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</si>
  <si>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</si>
  <si>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</si>
  <si>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</si>
  <si>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</si>
  <si>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</si>
  <si>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</si>
  <si>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</si>
  <si>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</si>
  <si>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</si>
  <si>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</si>
  <si>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</si>
  <si>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</si>
  <si>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</si>
  <si>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</si>
  <si>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</si>
  <si>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</si>
  <si>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</si>
  <si>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</si>
  <si>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</si>
  <si>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</si>
  <si>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</si>
  <si>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</si>
  <si>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</si>
  <si>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</si>
  <si>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</si>
  <si>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</si>
  <si>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</si>
  <si>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</si>
  <si>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</si>
  <si>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</si>
  <si>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</si>
  <si>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</si>
  <si>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</si>
  <si>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</si>
  <si>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</si>
  <si>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</si>
  <si>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</si>
  <si>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</si>
  <si>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</si>
  <si>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</si>
  <si>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</si>
  <si>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</si>
  <si>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</si>
  <si>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</si>
  <si>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</si>
  <si>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</si>
  <si>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</si>
  <si>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</si>
  <si>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</si>
  <si>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</si>
  <si>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</si>
  <si>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</si>
  <si>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</si>
  <si>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</si>
  <si>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</si>
  <si>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</si>
  <si>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</si>
  <si>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</si>
  <si>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</si>
  <si>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</si>
  <si>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</si>
  <si>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</si>
  <si>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</si>
  <si>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</si>
  <si>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</si>
  <si>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</si>
  <si>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</si>
  <si>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</si>
  <si>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</si>
  <si>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</si>
  <si>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</si>
  <si>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</si>
  <si>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</si>
  <si>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</si>
  <si>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</si>
  <si>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</si>
  <si>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</si>
  <si>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</si>
  <si>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</si>
  <si>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</si>
  <si>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</si>
  <si>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</si>
  <si>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</si>
  <si>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</si>
  <si>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</si>
  <si>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</si>
  <si>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</si>
  <si>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</si>
  <si>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</si>
  <si>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</si>
  <si>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</si>
  <si>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</si>
  <si>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</si>
  <si>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</si>
  <si>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</si>
  <si>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</si>
  <si>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</si>
  <si>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</si>
  <si>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</si>
  <si>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</si>
  <si>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</si>
  <si>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</si>
  <si>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</si>
  <si>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</si>
  <si>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</si>
  <si>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</si>
  <si>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</si>
  <si>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</si>
  <si>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</si>
  <si>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</si>
  <si>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</si>
  <si>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</si>
  <si>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</si>
  <si>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</si>
  <si>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</si>
  <si>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</si>
  <si>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</si>
  <si>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</si>
  <si>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</si>
  <si>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</si>
  <si>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</si>
  <si>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</si>
  <si>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</si>
  <si>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</si>
  <si>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</si>
  <si>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</si>
  <si>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</si>
  <si>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</si>
  <si>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</si>
  <si>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</si>
  <si>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</si>
  <si>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</si>
  <si>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</si>
  <si>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</si>
  <si>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</si>
  <si>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</si>
  <si>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</si>
  <si>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</si>
  <si>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</si>
  <si>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</si>
  <si>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</si>
  <si>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</si>
  <si>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</si>
  <si>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</si>
  <si>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</si>
  <si>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</si>
  <si>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</si>
  <si>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</si>
  <si>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</si>
  <si>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</si>
  <si>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</si>
  <si>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</si>
  <si>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</si>
  <si>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</si>
  <si>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</si>
  <si>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</si>
  <si>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</si>
  <si>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</si>
  <si>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</si>
  <si>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</si>
  <si>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</si>
  <si>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</si>
  <si>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</si>
  <si>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</si>
  <si>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</si>
  <si>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</si>
  <si>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</si>
  <si>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</si>
  <si>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</si>
  <si>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</si>
  <si>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</si>
  <si>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</si>
  <si>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</si>
  <si>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</si>
  <si>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</si>
  <si>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</si>
  <si>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</si>
  <si>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</si>
  <si>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</si>
  <si>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</si>
  <si>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</si>
  <si>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</si>
  <si>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</si>
  <si>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</si>
  <si>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</si>
  <si>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</si>
  <si>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</si>
  <si>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</si>
  <si>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</si>
  <si>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</si>
  <si>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</si>
  <si>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</si>
  <si>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</si>
  <si>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</si>
  <si>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</si>
  <si>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</si>
  <si>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</si>
  <si>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</si>
  <si>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</si>
  <si>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</si>
  <si>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</si>
  <si>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</si>
  <si>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</si>
  <si>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</si>
  <si>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</si>
  <si>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</si>
  <si>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</si>
  <si>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</si>
  <si>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</si>
  <si>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</si>
  <si>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</si>
  <si>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</si>
  <si>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</si>
  <si>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</si>
  <si>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</si>
  <si>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</si>
  <si>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</si>
  <si>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</si>
  <si>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</si>
  <si>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</si>
  <si>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</si>
  <si>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</si>
  <si>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</si>
  <si>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</si>
  <si>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</si>
  <si>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</si>
  <si>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</si>
  <si>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</si>
  <si>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</si>
  <si>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</si>
  <si>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</si>
  <si>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</si>
  <si>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</si>
  <si>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</si>
  <si>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</si>
  <si>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</si>
  <si>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</si>
  <si>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</si>
  <si>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</si>
  <si>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</si>
  <si>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</si>
  <si>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</si>
  <si>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</si>
  <si>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</si>
  <si>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</si>
  <si>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</si>
  <si>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</si>
  <si>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</si>
  <si>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</si>
  <si>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</si>
  <si>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</si>
  <si>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</si>
  <si>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</si>
  <si>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</si>
  <si>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</si>
  <si>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</si>
  <si>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</si>
  <si>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</si>
  <si>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</si>
  <si>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</si>
  <si>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</si>
  <si>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</si>
  <si>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</si>
  <si>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</si>
  <si>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</si>
  <si>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</si>
  <si>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</si>
  <si>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</si>
  <si>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</si>
  <si>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</si>
  <si>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</si>
  <si>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</si>
  <si>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</si>
  <si>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</si>
  <si>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</si>
  <si>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</si>
  <si>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</si>
  <si>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</si>
  <si>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</si>
  <si>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</si>
  <si>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</si>
  <si>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</si>
  <si>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</si>
  <si>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</si>
  <si>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</si>
  <si>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</si>
  <si>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</si>
  <si>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</si>
  <si>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</si>
  <si>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</si>
  <si>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</si>
  <si>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</si>
  <si>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</si>
  <si>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</si>
  <si>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</si>
  <si>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</si>
  <si>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</si>
  <si>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</si>
  <si>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</si>
  <si>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</si>
  <si>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</si>
  <si>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</si>
  <si>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</si>
  <si>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</si>
  <si>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</si>
  <si>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</si>
  <si>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</si>
  <si>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</si>
  <si>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</si>
  <si>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</si>
  <si>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</si>
  <si>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</si>
  <si>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</si>
  <si>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</si>
  <si>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</si>
  <si>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</si>
  <si>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</si>
  <si>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</si>
  <si>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</si>
  <si>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</si>
  <si>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</si>
  <si>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</si>
  <si>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</si>
  <si>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</si>
  <si>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</si>
  <si>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</si>
  <si>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</si>
  <si>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</si>
  <si>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</si>
  <si>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</si>
  <si>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</si>
  <si>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</si>
  <si>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</si>
  <si>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</si>
  <si>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</si>
  <si>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</si>
  <si>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</si>
  <si>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</si>
  <si>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</si>
  <si>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</si>
  <si>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</si>
  <si>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</si>
  <si>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</si>
  <si>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</si>
  <si>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</si>
  <si>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</si>
  <si>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</si>
  <si>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</si>
  <si>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</si>
  <si>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</si>
  <si>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</si>
  <si>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</si>
  <si>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</si>
  <si>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</si>
  <si>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</si>
  <si>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</si>
  <si>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</si>
  <si>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</si>
  <si>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</si>
  <si>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</si>
  <si>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</si>
  <si>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</si>
  <si>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</si>
  <si>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</si>
  <si>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</si>
  <si>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</si>
  <si>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</si>
  <si>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</si>
  <si>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</si>
  <si>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</si>
  <si>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</si>
  <si>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</si>
  <si>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</si>
  <si>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</si>
  <si>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</si>
  <si>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</si>
  <si>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</si>
  <si>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</si>
  <si>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</si>
  <si>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</si>
  <si>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</si>
  <si>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</si>
  <si>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</si>
  <si>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</si>
  <si>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</si>
  <si>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</si>
  <si>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</si>
  <si>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</si>
  <si>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</si>
  <si>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</si>
  <si>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</si>
  <si>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</si>
  <si>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</si>
  <si>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</si>
  <si>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</si>
  <si>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</si>
  <si>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</si>
  <si>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</si>
  <si>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</si>
  <si>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</si>
  <si>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</si>
  <si>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</si>
  <si>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</si>
  <si>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</si>
  <si>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</si>
  <si>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</si>
  <si>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</si>
  <si>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</si>
  <si>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</si>
  <si>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</si>
  <si>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</si>
  <si>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</si>
  <si>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</si>
  <si>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</si>
  <si>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</si>
  <si>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</si>
  <si>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</si>
  <si>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</si>
  <si>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</si>
  <si>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</si>
  <si>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</si>
  <si>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</si>
  <si>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</si>
  <si>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</si>
  <si>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</si>
  <si>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</si>
  <si>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</si>
  <si>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</si>
  <si>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</si>
  <si>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</si>
  <si>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</si>
  <si>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</si>
  <si>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</si>
  <si>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</si>
  <si>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</si>
  <si>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</si>
  <si>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</si>
  <si>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</si>
  <si>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</si>
  <si>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</si>
  <si>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</si>
  <si>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</si>
  <si>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</si>
  <si>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</si>
  <si>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</si>
  <si>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</si>
  <si>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</si>
  <si>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</si>
  <si>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</si>
  <si>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</si>
  <si>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</si>
  <si>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</si>
  <si>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</si>
  <si>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</si>
  <si>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</si>
  <si>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</si>
  <si>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</si>
  <si>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</si>
  <si>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</si>
  <si>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</si>
  <si>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</si>
  <si>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</si>
  <si>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</si>
  <si>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</si>
  <si>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</si>
  <si>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</si>
  <si>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</si>
  <si>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</si>
  <si>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</si>
  <si>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</si>
  <si>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</si>
  <si>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</si>
  <si>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</si>
  <si>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</si>
  <si>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</si>
  <si>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</si>
  <si>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</si>
  <si>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</si>
  <si>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</si>
  <si>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</si>
  <si>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</si>
  <si>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</si>
  <si>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</si>
  <si>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</si>
  <si>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</si>
  <si>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</si>
  <si>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</si>
  <si>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</si>
  <si>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</si>
  <si>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</si>
  <si>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</si>
  <si>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</si>
  <si>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</si>
  <si>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</si>
  <si>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</si>
  <si>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</si>
  <si>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</si>
  <si>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</si>
  <si>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</si>
  <si>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</si>
  <si>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</si>
  <si>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</si>
  <si>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</si>
  <si>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</si>
  <si>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</si>
  <si>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</si>
  <si>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</si>
  <si>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</si>
  <si>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</si>
  <si>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</si>
  <si>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</si>
  <si>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</si>
  <si>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</si>
  <si>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</si>
  <si>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</si>
  <si>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</si>
  <si>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</si>
  <si>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</si>
  <si>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</si>
  <si>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</si>
  <si>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</si>
  <si>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</si>
  <si>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</si>
  <si>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</si>
  <si>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</si>
  <si>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</si>
  <si>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</si>
  <si>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</si>
  <si>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</si>
  <si>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</si>
  <si>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</si>
  <si>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</si>
  <si>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</si>
  <si>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</si>
  <si>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</si>
  <si>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</si>
  <si>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</si>
  <si>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</si>
  <si>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</si>
  <si>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</si>
  <si>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</si>
  <si>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</si>
  <si>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</si>
  <si>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</si>
  <si>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</si>
  <si>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</si>
  <si>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</si>
  <si>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</si>
  <si>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</si>
  <si>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</si>
  <si>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</si>
  <si>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</si>
  <si>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</si>
  <si>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</si>
  <si>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</si>
  <si>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</si>
  <si>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</si>
  <si>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</si>
  <si>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</si>
  <si>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</si>
  <si>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</si>
  <si>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</si>
  <si>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</si>
  <si>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</si>
  <si>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</si>
  <si>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</si>
  <si>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</si>
  <si>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</si>
  <si>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</si>
  <si>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</si>
  <si>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</si>
  <si>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</si>
  <si>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</si>
  <si>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</si>
  <si>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</si>
  <si>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</si>
  <si>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</si>
  <si>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</si>
  <si>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</si>
  <si>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</si>
  <si>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</si>
  <si>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</si>
  <si>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</si>
  <si>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</si>
  <si>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</si>
  <si>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</si>
  <si>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</si>
  <si>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</si>
  <si>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</si>
  <si>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</si>
  <si>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</si>
  <si>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</si>
  <si>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</si>
  <si>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</si>
  <si>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</si>
  <si>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</si>
  <si>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</si>
  <si>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</si>
  <si>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</si>
  <si>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</si>
  <si>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</si>
  <si>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</si>
  <si>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</si>
  <si>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</si>
  <si>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</si>
  <si>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</si>
  <si>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</si>
  <si>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</si>
  <si>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</si>
  <si>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</si>
  <si>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</si>
  <si>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</si>
  <si>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</si>
  <si>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</si>
  <si>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</si>
  <si>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</si>
  <si>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</si>
  <si>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</si>
  <si>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</si>
  <si>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</si>
  <si>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</si>
  <si>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</si>
  <si>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</si>
  <si>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</si>
  <si>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</si>
  <si>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</si>
  <si>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</si>
  <si>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</si>
  <si>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</si>
  <si>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</si>
  <si>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</si>
  <si>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</si>
  <si>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</si>
  <si>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</si>
  <si>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</si>
  <si>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</si>
  <si>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</si>
  <si>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</si>
  <si>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</si>
  <si>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</si>
  <si>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</si>
  <si>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</si>
  <si>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</si>
  <si>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</si>
  <si>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</si>
  <si>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</si>
  <si>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</si>
  <si>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</si>
  <si>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</si>
  <si>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</si>
  <si>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</si>
  <si>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</si>
  <si>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</si>
  <si>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</si>
  <si>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</si>
  <si>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</si>
  <si>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</si>
  <si>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</si>
  <si>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</si>
  <si>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</si>
  <si>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</si>
  <si>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</si>
  <si>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</si>
  <si>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</si>
  <si>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</si>
  <si>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</si>
  <si>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</si>
  <si>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</si>
  <si>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</si>
  <si>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</si>
  <si>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</si>
  <si>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</si>
  <si>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</si>
  <si>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</si>
  <si>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</si>
  <si>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</si>
  <si>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</si>
  <si>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</si>
  <si>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</si>
  <si>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</si>
  <si>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</si>
  <si>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</si>
  <si>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</si>
  <si>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</si>
  <si>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</si>
  <si>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</si>
  <si>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</si>
  <si>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</si>
  <si>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</si>
  <si>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</si>
  <si>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</si>
  <si>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</si>
  <si>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</si>
  <si>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</si>
  <si>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</si>
  <si>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</si>
  <si>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</si>
  <si>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</si>
  <si>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</si>
  <si>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</si>
  <si>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</si>
  <si>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</si>
  <si>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</si>
  <si>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</si>
  <si>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</si>
  <si>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</si>
  <si>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</si>
  <si>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</si>
  <si>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</si>
  <si>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</si>
  <si>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</si>
  <si>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</si>
  <si>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</si>
  <si>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</si>
  <si>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</si>
  <si>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</si>
  <si>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</si>
  <si>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</si>
  <si>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</si>
  <si>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</si>
  <si>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</si>
  <si>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</si>
  <si>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</si>
  <si>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</si>
  <si>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</si>
  <si>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</si>
  <si>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</si>
  <si>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</si>
  <si>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</si>
  <si>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</si>
  <si>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</si>
  <si>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</si>
  <si>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</si>
  <si>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</si>
  <si>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</si>
  <si>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</si>
  <si>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</si>
  <si>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</si>
  <si>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</si>
  <si>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</si>
  <si>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</si>
  <si>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</si>
  <si>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</si>
  <si>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</si>
  <si>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</si>
  <si>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</si>
  <si>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</si>
  <si>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</si>
  <si>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</si>
  <si>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</si>
  <si>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</si>
  <si>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</si>
  <si>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</si>
  <si>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</si>
  <si>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</si>
  <si>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</si>
  <si>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</si>
  <si>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</si>
  <si>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</si>
  <si>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</si>
  <si>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</si>
  <si>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</si>
  <si>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</si>
  <si>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</si>
  <si>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</si>
  <si>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</si>
  <si>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</si>
  <si>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</si>
  <si>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</si>
  <si>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</si>
  <si>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</si>
  <si>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</si>
  <si>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</si>
  <si>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</si>
  <si>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</si>
  <si>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</si>
  <si>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</si>
  <si>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</si>
  <si>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</si>
  <si>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</si>
  <si>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</si>
  <si>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</si>
  <si>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</si>
  <si>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</si>
  <si>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</si>
  <si>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</si>
  <si>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</si>
  <si>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</si>
  <si>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</si>
  <si>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</si>
  <si>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</si>
  <si>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</si>
  <si>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</si>
  <si>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</si>
  <si>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</si>
  <si>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</si>
  <si>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</si>
  <si>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</si>
  <si>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</si>
  <si>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</si>
  <si>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</si>
  <si>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</si>
  <si>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</si>
  <si>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</si>
  <si>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</si>
  <si>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</si>
  <si>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</si>
  <si>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</si>
  <si>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</si>
  <si>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</si>
  <si>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</si>
  <si>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</si>
  <si>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</si>
  <si>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</si>
  <si>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</si>
  <si>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</si>
  <si>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</si>
  <si>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</si>
  <si>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</si>
  <si>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</si>
  <si>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</si>
  <si>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</si>
  <si>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</si>
  <si>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</si>
  <si>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</si>
  <si>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</si>
  <si>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</si>
  <si>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</si>
  <si>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</si>
  <si>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</si>
  <si>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</si>
  <si>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</si>
  <si>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</si>
  <si>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</si>
  <si>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</si>
  <si>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</si>
  <si>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</si>
  <si>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</si>
  <si>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</si>
  <si>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</si>
  <si>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</si>
  <si>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</si>
  <si>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</si>
  <si>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</si>
  <si>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</si>
  <si>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</si>
  <si>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</si>
  <si>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</si>
  <si>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</si>
  <si>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</si>
  <si>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</si>
  <si>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</si>
  <si>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</si>
  <si>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</si>
  <si>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</si>
  <si>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</si>
  <si>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</si>
  <si>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</si>
  <si>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</si>
  <si>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</si>
  <si>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</si>
  <si>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</si>
  <si>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</si>
  <si>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</si>
  <si>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</si>
  <si>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</si>
  <si>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</si>
  <si>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</si>
  <si>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</si>
  <si>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</si>
  <si>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</si>
  <si>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</si>
  <si>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</si>
  <si>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</si>
  <si>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</si>
  <si>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</si>
  <si>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</si>
  <si>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</si>
  <si>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</si>
  <si>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</si>
  <si>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</si>
  <si>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</si>
  <si>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</si>
  <si>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</si>
  <si>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</si>
  <si>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</si>
  <si>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</si>
  <si>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</si>
  <si>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</si>
  <si>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</si>
  <si>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</si>
  <si>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</si>
  <si>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</si>
  <si>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</si>
  <si>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</si>
  <si>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</si>
  <si>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</si>
  <si>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</si>
  <si>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</si>
  <si>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</si>
  <si>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</si>
  <si>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</si>
  <si>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</si>
  <si>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</si>
  <si>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</si>
  <si>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</si>
  <si>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</si>
  <si>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</si>
  <si>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</si>
  <si>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</si>
  <si>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</si>
  <si>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</si>
  <si>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</si>
  <si>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</si>
  <si>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</si>
  <si>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</si>
  <si>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</si>
  <si>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</si>
  <si>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</si>
  <si>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</si>
  <si>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</si>
  <si>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</si>
  <si>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</si>
  <si>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</si>
  <si>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</si>
  <si>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</si>
  <si>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</si>
  <si>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</si>
  <si>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</si>
  <si>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</si>
  <si>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</si>
  <si>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</si>
  <si>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</si>
  <si>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</si>
  <si>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</si>
  <si>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</si>
  <si>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</si>
  <si>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</si>
  <si>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</si>
  <si>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</si>
  <si>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</si>
  <si>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</si>
  <si>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</si>
  <si>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</si>
  <si>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</si>
  <si>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</si>
  <si>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</si>
  <si>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</si>
  <si>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</si>
  <si>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</si>
  <si>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</si>
  <si>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</si>
  <si>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</si>
  <si>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</si>
  <si>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</si>
  <si>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</si>
  <si>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</si>
  <si>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</si>
  <si>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</si>
  <si>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</si>
  <si>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</si>
  <si>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</si>
  <si>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</si>
  <si>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</si>
  <si>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</si>
  <si>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</si>
  <si>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</si>
  <si>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</si>
  <si>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</si>
  <si>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</si>
  <si>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</si>
  <si>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</si>
  <si>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</si>
  <si>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</si>
  <si>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</si>
  <si>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</si>
  <si>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</si>
  <si>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</si>
  <si>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</si>
  <si>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</si>
  <si>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</si>
  <si>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</si>
  <si>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</si>
  <si>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</si>
  <si>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</si>
  <si>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</si>
  <si>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</si>
  <si>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</si>
  <si>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</si>
  <si>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</si>
  <si>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</si>
  <si>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</si>
  <si>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</si>
  <si>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</si>
  <si>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</si>
  <si>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</si>
  <si>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</si>
  <si>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</si>
  <si>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</si>
  <si>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</si>
  <si>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</si>
  <si>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</si>
  <si>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</si>
  <si>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</si>
  <si>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</si>
  <si>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</si>
  <si>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</si>
  <si>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</si>
  <si>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</si>
  <si>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</si>
  <si>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</si>
  <si>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</si>
  <si>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</si>
  <si>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</si>
  <si>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</si>
  <si>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</si>
  <si>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</si>
  <si>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</si>
  <si>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</si>
  <si>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</si>
  <si>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</si>
  <si>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</si>
  <si>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</si>
  <si>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</si>
  <si>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</si>
  <si>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</si>
  <si>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</si>
  <si>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</si>
  <si>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</si>
  <si>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</si>
  <si>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</si>
  <si>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</si>
  <si>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</si>
  <si>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</si>
  <si>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</si>
  <si>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</si>
  <si>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</si>
  <si>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</si>
  <si>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</si>
  <si>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</si>
  <si>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</si>
  <si>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</si>
  <si>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</si>
  <si>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</si>
  <si>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</si>
  <si>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</si>
  <si>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</si>
  <si>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</si>
  <si>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</si>
  <si>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</si>
  <si>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</si>
  <si>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</si>
  <si>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</si>
  <si>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</si>
  <si>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</si>
  <si>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</si>
  <si>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</si>
  <si>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</si>
  <si>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</si>
  <si>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</si>
  <si>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</si>
  <si>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</si>
  <si>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</si>
  <si>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</si>
  <si>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</si>
  <si>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</si>
  <si>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</si>
  <si>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</si>
  <si>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</si>
  <si>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</si>
  <si>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</si>
  <si>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</si>
  <si>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</si>
  <si>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</si>
  <si>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</si>
  <si>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</si>
  <si>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</si>
  <si>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</si>
  <si>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</si>
  <si>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</si>
  <si>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</si>
  <si>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</si>
  <si>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</si>
  <si>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</si>
  <si>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</si>
  <si>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</si>
  <si>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</si>
  <si>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</si>
  <si>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</si>
  <si>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</si>
  <si>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</si>
  <si>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</si>
  <si>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</si>
  <si>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</si>
  <si>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</si>
  <si>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</si>
  <si>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</si>
  <si>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</si>
  <si>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</si>
  <si>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</si>
  <si>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</si>
  <si>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</si>
  <si>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</si>
  <si>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</si>
  <si>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</si>
  <si>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</si>
  <si>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</si>
  <si>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</si>
  <si>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</si>
  <si>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</si>
  <si>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</si>
  <si>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</si>
  <si>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</si>
  <si>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</si>
  <si>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</si>
  <si>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</si>
  <si>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</si>
  <si>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</si>
  <si>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</si>
  <si>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</si>
  <si>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</si>
  <si>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</si>
  <si>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</si>
  <si>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</si>
  <si>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</si>
  <si>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</si>
  <si>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</si>
  <si>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</si>
  <si>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</si>
  <si>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</si>
  <si>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</si>
  <si>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</si>
  <si>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</si>
  <si>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</si>
  <si>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</si>
  <si>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</si>
  <si>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</si>
  <si>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</si>
  <si>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</si>
  <si>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</si>
  <si>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</si>
  <si>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</si>
  <si>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</si>
  <si>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</si>
  <si>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</si>
  <si>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</si>
  <si>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</si>
  <si>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</si>
  <si>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</si>
  <si>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</si>
  <si>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</si>
  <si>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</si>
  <si>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</si>
  <si>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</si>
  <si>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</si>
  <si>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</si>
  <si>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</si>
  <si>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</si>
  <si>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</si>
  <si>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</si>
  <si>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</si>
  <si>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</si>
  <si>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</si>
  <si>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</si>
  <si>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</si>
  <si>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</si>
  <si>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</si>
  <si>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</si>
  <si>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</si>
  <si>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</si>
  <si>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</si>
  <si>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</si>
  <si>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</si>
  <si>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</si>
  <si>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</si>
  <si>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</si>
  <si>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</si>
  <si>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</si>
  <si>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</si>
  <si>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</si>
  <si>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</si>
  <si>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</si>
  <si>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</si>
  <si>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</si>
  <si>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</si>
  <si>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</si>
  <si>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</si>
  <si>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</si>
  <si>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</si>
  <si>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</si>
  <si>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</si>
  <si>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</si>
  <si>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</si>
  <si>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</si>
  <si>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</si>
  <si>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</si>
  <si>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</si>
  <si>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</si>
  <si>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</si>
  <si>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</si>
  <si>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</si>
  <si>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</si>
  <si>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</si>
  <si>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</si>
  <si>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</si>
  <si>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</si>
  <si>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</si>
  <si>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</si>
  <si>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</si>
  <si>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</si>
  <si>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</si>
  <si>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</si>
  <si>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</si>
  <si>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</si>
  <si>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</si>
  <si>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</si>
  <si>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</si>
  <si>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</si>
  <si>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</si>
  <si>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</si>
  <si>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</si>
  <si>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</si>
  <si>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</si>
  <si>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</si>
  <si>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</si>
  <si>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</si>
  <si>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</si>
  <si>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</si>
  <si>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</si>
  <si>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</si>
  <si>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</si>
  <si>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</si>
  <si>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</si>
  <si>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</si>
  <si>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</si>
  <si>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</si>
  <si>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</si>
  <si>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</si>
  <si>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</si>
  <si>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</si>
  <si>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</si>
  <si>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</si>
  <si>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</si>
  <si>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</si>
  <si>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</si>
  <si>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</si>
  <si>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</si>
  <si>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</si>
  <si>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</si>
  <si>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</si>
  <si>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</si>
  <si>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</si>
  <si>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</si>
  <si>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</si>
  <si>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</si>
  <si>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</si>
  <si>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</si>
  <si>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</si>
  <si>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</si>
  <si>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</si>
  <si>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</si>
  <si>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</si>
  <si>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</si>
  <si>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</si>
  <si>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</si>
  <si>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</si>
  <si>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</si>
  <si>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</si>
  <si>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</si>
  <si>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</si>
  <si>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</si>
  <si>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</si>
  <si>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</si>
  <si>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</si>
  <si>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</si>
  <si>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</si>
  <si>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</si>
  <si>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</si>
  <si>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</si>
  <si>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</si>
  <si>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</si>
  <si>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</si>
  <si>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</si>
  <si>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</si>
  <si>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</si>
  <si>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</si>
  <si>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</si>
  <si>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</si>
  <si>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</si>
  <si>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</si>
  <si>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</si>
  <si>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</si>
  <si>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</si>
  <si>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</si>
  <si>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</si>
  <si>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</si>
  <si>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</si>
  <si>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</si>
  <si>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</si>
  <si>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</si>
  <si>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</si>
  <si>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</si>
  <si>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</si>
  <si>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</si>
  <si>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</si>
  <si>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</si>
  <si>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</si>
  <si>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</si>
  <si>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</si>
  <si>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</si>
  <si>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</si>
  <si>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</si>
  <si>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</si>
  <si>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</si>
  <si>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</si>
  <si>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</si>
  <si>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</si>
  <si>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</si>
  <si>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</si>
  <si>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</si>
  <si>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</si>
  <si>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</si>
  <si>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</si>
  <si>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</si>
  <si>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</si>
  <si>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</si>
  <si>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</si>
  <si>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</si>
  <si>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</si>
  <si>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</si>
  <si>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</si>
  <si>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</si>
  <si>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</si>
  <si>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</si>
  <si>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</si>
  <si>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</si>
  <si>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</si>
  <si>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</si>
  <si>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</si>
  <si>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</si>
  <si>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</si>
  <si>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</si>
  <si>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</si>
  <si>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</si>
  <si>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</si>
  <si>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</si>
  <si>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</si>
  <si>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</si>
  <si>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</si>
  <si>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</si>
  <si>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</si>
  <si>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</si>
  <si>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</si>
  <si>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</si>
  <si>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</si>
  <si>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</si>
  <si>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</si>
  <si>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</si>
  <si>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</si>
  <si>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</si>
  <si>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</si>
  <si>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</si>
  <si>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</si>
  <si>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</si>
  <si>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</si>
  <si>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</si>
  <si>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</si>
  <si>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</si>
  <si>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</si>
  <si>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</si>
  <si>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</si>
  <si>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</si>
  <si>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</si>
  <si>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</si>
  <si>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</si>
  <si>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</si>
  <si>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</si>
  <si>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</si>
  <si>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</si>
  <si>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</si>
  <si>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</si>
  <si>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</si>
  <si>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</si>
  <si>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</si>
  <si>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</si>
  <si>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</si>
  <si>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</si>
  <si>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</si>
  <si>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</si>
  <si>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</si>
  <si>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</si>
  <si>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</si>
  <si>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</si>
  <si>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</si>
  <si>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</si>
  <si>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</si>
  <si>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</si>
  <si>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</si>
  <si>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</si>
  <si>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</si>
  <si>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</si>
  <si>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</si>
  <si>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</si>
  <si>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</si>
  <si>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</si>
  <si>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</si>
  <si>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</si>
  <si>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</si>
  <si>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</si>
  <si>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</si>
  <si>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</si>
  <si>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</si>
  <si>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</si>
  <si>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</si>
  <si>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</si>
  <si>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</si>
  <si>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</si>
  <si>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</si>
  <si>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</si>
  <si>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</si>
  <si>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</si>
  <si>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</si>
  <si>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</si>
  <si>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</si>
  <si>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</si>
  <si>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</si>
  <si>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</si>
  <si>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</si>
  <si>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</si>
  <si>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</si>
  <si>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</si>
  <si>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</si>
  <si>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</si>
  <si>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</si>
  <si>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</si>
  <si>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</si>
  <si>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</si>
  <si>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</si>
  <si>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</si>
  <si>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</si>
  <si>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</si>
  <si>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</si>
  <si>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</si>
  <si>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</si>
  <si>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</si>
  <si>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</si>
  <si>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</si>
  <si>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</si>
  <si>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</si>
  <si>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</si>
  <si>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</si>
  <si>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</si>
  <si>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</si>
  <si>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</si>
  <si>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</si>
  <si>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</si>
  <si>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</si>
  <si>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</si>
  <si>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</si>
  <si>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</si>
  <si>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</si>
  <si>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</si>
  <si>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</si>
  <si>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</si>
  <si>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</si>
  <si>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</si>
  <si>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</si>
  <si>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</si>
  <si>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</si>
  <si>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</si>
  <si>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</si>
  <si>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</si>
  <si>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</si>
  <si>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</si>
  <si>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</si>
  <si>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</si>
  <si>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</si>
  <si>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</si>
  <si>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</si>
  <si>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</si>
  <si>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</si>
  <si>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</si>
  <si>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</si>
  <si>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</si>
  <si>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</si>
  <si>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</si>
  <si>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</si>
  <si>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</si>
  <si>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</si>
  <si>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</si>
  <si>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</si>
  <si>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</si>
  <si>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</si>
  <si>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</si>
  <si>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</si>
  <si>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</si>
  <si>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</si>
  <si>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</si>
  <si>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</si>
  <si>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</si>
  <si>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</si>
  <si>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</si>
  <si>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</si>
  <si>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</si>
  <si>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</si>
  <si>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</si>
  <si>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</si>
  <si>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</si>
  <si>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</si>
  <si>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</si>
  <si>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</si>
  <si>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</si>
  <si>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</si>
  <si>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</si>
  <si>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</si>
  <si>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</si>
  <si>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</si>
  <si>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</si>
  <si>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</si>
  <si>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</si>
  <si>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</si>
  <si>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</si>
  <si>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</si>
  <si>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</si>
  <si>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</si>
  <si>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</si>
  <si>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</si>
  <si>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</si>
  <si>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</si>
  <si>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</si>
  <si>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</si>
  <si>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</si>
  <si>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</si>
  <si>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</si>
  <si>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</si>
  <si>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</si>
  <si>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</si>
  <si>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</si>
  <si>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</si>
  <si>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</si>
  <si>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</si>
  <si>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</si>
  <si>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</si>
  <si>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</si>
  <si>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</si>
  <si>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</si>
  <si>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</si>
  <si>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</si>
  <si>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</si>
  <si>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</si>
  <si>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</si>
  <si>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</si>
  <si>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</si>
  <si>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</si>
  <si>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</si>
  <si>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</si>
  <si>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</si>
  <si>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</si>
  <si>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</si>
  <si>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</si>
  <si>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</si>
  <si>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</si>
  <si>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</si>
  <si>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</si>
  <si>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</si>
  <si>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</si>
  <si>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</si>
  <si>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</si>
  <si>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</si>
  <si>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</si>
  <si>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</si>
  <si>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</si>
  <si>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</si>
  <si>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</si>
  <si>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</si>
  <si>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</si>
  <si>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</si>
  <si>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</si>
  <si>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</si>
  <si>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</si>
  <si>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</si>
  <si>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</si>
  <si>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</si>
  <si>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</si>
  <si>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</si>
  <si>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</si>
  <si>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</si>
  <si>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</si>
  <si>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</si>
  <si>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</si>
  <si>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</si>
  <si>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</si>
  <si>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</si>
  <si>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</si>
  <si>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</si>
  <si>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</si>
  <si>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</si>
  <si>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</si>
  <si>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</si>
  <si>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</si>
  <si>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</si>
  <si>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</si>
  <si>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</si>
  <si>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</si>
  <si>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</si>
  <si>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</si>
  <si>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</si>
  <si>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</si>
  <si>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</si>
  <si>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</si>
  <si>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</si>
  <si>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</si>
  <si>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</si>
  <si>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</si>
  <si>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</si>
  <si>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</si>
  <si>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</si>
  <si>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</si>
  <si>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</si>
  <si>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</si>
  <si>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</si>
  <si>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</si>
  <si>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</si>
  <si>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</si>
  <si>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</si>
  <si>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</si>
  <si>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</si>
  <si>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</si>
  <si>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</si>
  <si>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</si>
  <si>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</si>
  <si>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</si>
  <si>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</si>
  <si>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</si>
  <si>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</si>
  <si>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</si>
  <si>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</si>
  <si>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</si>
  <si>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</si>
  <si>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</si>
  <si>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</si>
  <si>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</si>
  <si>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</si>
  <si>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</si>
  <si>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</si>
  <si>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</si>
  <si>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</si>
  <si>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</si>
  <si>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</si>
  <si>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</si>
  <si>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</si>
  <si>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</si>
  <si>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</si>
  <si>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</si>
  <si>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</si>
  <si>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</si>
  <si>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</si>
  <si>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</si>
  <si>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</si>
  <si>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</si>
  <si>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</si>
  <si>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</si>
  <si>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</si>
  <si>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</si>
  <si>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</si>
  <si>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</si>
  <si>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</si>
  <si>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</si>
  <si>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</si>
  <si>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</si>
  <si>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</si>
  <si>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</si>
  <si>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</si>
  <si>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</si>
  <si>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</si>
  <si>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</si>
  <si>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</si>
  <si>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</si>
  <si>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</si>
  <si>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</si>
  <si>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</si>
  <si>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</si>
  <si>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</si>
  <si>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</si>
  <si>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</si>
  <si>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</si>
  <si>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</si>
  <si>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</si>
  <si>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</si>
  <si>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</si>
  <si>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</si>
  <si>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</si>
  <si>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</si>
  <si>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</si>
  <si>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</si>
  <si>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</si>
  <si>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</si>
  <si>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</si>
  <si>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</si>
  <si>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</si>
  <si>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</si>
  <si>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</si>
  <si>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</si>
  <si>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</si>
  <si>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</si>
  <si>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</si>
  <si>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</si>
  <si>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</si>
  <si>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</si>
  <si>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</si>
  <si>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</si>
  <si>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</si>
  <si>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</si>
  <si>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</si>
  <si>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</si>
  <si>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</si>
  <si>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</si>
  <si>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</si>
  <si>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</si>
  <si>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</si>
  <si>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</si>
  <si>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</si>
  <si>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</si>
  <si>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</si>
  <si>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</si>
  <si>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</si>
  <si>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</si>
  <si>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</si>
  <si>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</si>
  <si>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</si>
  <si>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</si>
  <si>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</si>
  <si>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</si>
  <si>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</si>
  <si>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</si>
  <si>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</si>
  <si>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</si>
  <si>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</si>
  <si>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</si>
  <si>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</si>
  <si>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</si>
  <si>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</si>
  <si>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</si>
  <si>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</si>
  <si>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</si>
  <si>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</si>
  <si>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</si>
  <si>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</si>
  <si>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</si>
  <si>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</si>
  <si>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</si>
  <si>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</si>
  <si>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</si>
  <si>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</si>
  <si>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</si>
  <si>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</si>
  <si>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</si>
  <si>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</si>
  <si>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</si>
  <si>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</si>
  <si>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</si>
  <si>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</si>
  <si>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</si>
  <si>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</si>
  <si>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</si>
  <si>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</si>
  <si>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</si>
  <si>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</si>
  <si>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</si>
  <si>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</si>
  <si>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</si>
  <si>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</si>
  <si>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</si>
  <si>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</si>
  <si>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</si>
  <si>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</si>
  <si>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</si>
  <si>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</si>
  <si>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</si>
  <si>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</si>
  <si>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</si>
  <si>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</si>
  <si>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</si>
  <si>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</si>
  <si>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</si>
  <si>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</si>
  <si>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</si>
  <si>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</si>
  <si>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</si>
  <si>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</si>
  <si>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</si>
  <si>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</si>
  <si>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</si>
  <si>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</si>
  <si>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</si>
  <si>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</si>
  <si>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</si>
  <si>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</si>
  <si>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</si>
  <si>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</si>
  <si>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</si>
  <si>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</si>
  <si>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</si>
  <si>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</si>
  <si>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</si>
  <si>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</si>
  <si>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</si>
  <si>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</si>
  <si>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</si>
  <si>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</si>
  <si>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</si>
  <si>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</si>
  <si>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</si>
  <si>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</si>
  <si>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</si>
  <si>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</si>
  <si>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</si>
  <si>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</si>
  <si>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</si>
  <si>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</si>
  <si>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</si>
  <si>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</si>
  <si>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</si>
  <si>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</si>
  <si>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</si>
  <si>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</si>
  <si>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</si>
  <si>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</si>
  <si>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</si>
  <si>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</si>
  <si>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</si>
  <si>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</si>
  <si>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</si>
  <si>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</si>
  <si>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</si>
  <si>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</si>
  <si>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</si>
  <si>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</si>
  <si>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</si>
  <si>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</si>
  <si>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</si>
  <si>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</si>
  <si>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</si>
  <si>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</si>
  <si>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</si>
  <si>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</si>
  <si>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</si>
  <si>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</si>
  <si>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</si>
  <si>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</si>
  <si>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</si>
  <si>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</si>
  <si>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</si>
  <si>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</si>
  <si>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</si>
  <si>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</si>
  <si>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</si>
  <si>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</si>
  <si>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</si>
  <si>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</si>
  <si>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</si>
  <si>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</si>
  <si>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</si>
  <si>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</si>
  <si>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</si>
  <si>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</si>
  <si>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</si>
  <si>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</si>
  <si>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</si>
  <si>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</si>
  <si>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</si>
  <si>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</si>
  <si>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</si>
  <si>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</si>
  <si>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</si>
  <si>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</si>
  <si>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</si>
  <si>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</si>
  <si>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</si>
  <si>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</si>
  <si>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</si>
  <si>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</si>
  <si>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</si>
  <si>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</si>
  <si>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</si>
  <si>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</si>
  <si>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</si>
  <si>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</si>
  <si>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</si>
  <si>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</si>
  <si>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</si>
  <si>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</si>
  <si>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</si>
  <si>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</si>
  <si>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</si>
  <si>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</si>
  <si>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</si>
  <si>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</si>
  <si>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</si>
  <si>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</si>
  <si>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</si>
  <si>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</si>
  <si>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</si>
  <si>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</si>
  <si>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</si>
  <si>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</si>
  <si>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</si>
  <si>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</si>
  <si>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</si>
  <si>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</si>
  <si>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</si>
  <si>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</si>
  <si>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</si>
  <si>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</si>
  <si>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</si>
  <si>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</si>
  <si>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</si>
  <si>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</si>
  <si>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</si>
  <si>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</si>
  <si>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</si>
  <si>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</si>
  <si>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</si>
  <si>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</si>
  <si>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</si>
  <si>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</si>
  <si>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</si>
  <si>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</si>
  <si>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</si>
  <si>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</si>
  <si>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</si>
  <si>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</si>
  <si>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</si>
  <si>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</si>
  <si>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</si>
  <si>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</si>
  <si>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</si>
  <si>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</si>
  <si>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</si>
  <si>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</si>
  <si>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</si>
  <si>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</si>
  <si>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</si>
  <si>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</si>
  <si>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</si>
  <si>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</si>
  <si>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</si>
  <si>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</si>
  <si>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</si>
  <si>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</si>
  <si>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</si>
  <si>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</si>
  <si>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</si>
  <si>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</si>
  <si>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</si>
  <si>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</si>
  <si>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</si>
  <si>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</si>
  <si>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</si>
  <si>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</si>
  <si>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</si>
  <si>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</si>
  <si>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</si>
  <si>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</si>
  <si>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</si>
  <si>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</si>
  <si>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</si>
  <si>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</si>
  <si>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</si>
  <si>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</si>
  <si>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</si>
  <si>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</si>
  <si>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</si>
  <si>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</si>
  <si>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</si>
  <si>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</si>
  <si>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</si>
  <si>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</si>
  <si>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</si>
  <si>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</si>
  <si>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</si>
  <si>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</si>
  <si>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</si>
  <si>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</si>
  <si>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</si>
  <si>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</si>
  <si>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</si>
  <si>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</si>
  <si>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</si>
  <si>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</si>
  <si>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</si>
  <si>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</si>
  <si>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</si>
  <si>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</si>
  <si>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</si>
  <si>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</si>
  <si>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</si>
  <si>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</si>
  <si>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</si>
  <si>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</si>
  <si>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</si>
  <si>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</si>
  <si>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</si>
  <si>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</si>
  <si>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</si>
  <si>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</si>
  <si>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</si>
  <si>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</si>
  <si>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</si>
  <si>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</si>
  <si>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</si>
  <si>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</si>
  <si>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</si>
  <si>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</si>
  <si>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</si>
  <si>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</si>
  <si>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</si>
  <si>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</si>
  <si>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</si>
  <si>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</si>
  <si>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</si>
  <si>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</si>
  <si>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</si>
  <si>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</si>
  <si>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</si>
  <si>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</si>
  <si>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</si>
  <si>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</si>
  <si>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</si>
  <si>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</si>
  <si>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</si>
  <si>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</si>
  <si>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</si>
  <si>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</si>
  <si>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</si>
  <si>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</si>
  <si>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</si>
  <si>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</si>
  <si>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</si>
  <si>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</si>
  <si>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</si>
  <si>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</si>
  <si>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</si>
  <si>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</si>
  <si>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</si>
  <si>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</si>
  <si>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</si>
  <si>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</si>
  <si>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</si>
  <si>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</si>
  <si>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</si>
  <si>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</si>
  <si>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</si>
  <si>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</si>
  <si>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</si>
  <si>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</si>
  <si>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</si>
  <si>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</si>
  <si>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</si>
  <si>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</si>
  <si>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</si>
  <si>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</si>
  <si>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</si>
  <si>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</si>
  <si>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</si>
  <si>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</si>
  <si>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</si>
  <si>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</si>
  <si>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</si>
  <si>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</si>
  <si>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</si>
  <si>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</si>
  <si>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</si>
  <si>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</si>
  <si>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</si>
  <si>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</si>
  <si>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</si>
  <si>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</si>
  <si>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</si>
  <si>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</si>
  <si>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</si>
  <si>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</si>
  <si>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</si>
  <si>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</si>
  <si>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</si>
  <si>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</si>
  <si>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</si>
  <si>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</si>
  <si>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</si>
  <si>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</si>
  <si>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</si>
  <si>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</si>
  <si>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</si>
  <si>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</si>
  <si>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</si>
  <si>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</si>
  <si>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</si>
  <si>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</si>
  <si>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</si>
  <si>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</si>
  <si>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</si>
  <si>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</si>
  <si>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</si>
  <si>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</si>
  <si>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</si>
  <si>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</si>
  <si>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</si>
  <si>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</si>
  <si>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</si>
  <si>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</si>
  <si>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</si>
  <si>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</si>
  <si>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</si>
  <si>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</si>
  <si>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</si>
  <si>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</si>
  <si>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</si>
  <si>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</si>
  <si>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</si>
  <si>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</si>
  <si>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</si>
  <si>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</si>
  <si>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</si>
  <si>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</si>
  <si>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</si>
  <si>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</si>
  <si>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</si>
  <si>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</si>
  <si>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</si>
  <si>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</si>
  <si>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</si>
  <si>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</si>
  <si>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</si>
  <si>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</si>
  <si>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</si>
  <si>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</si>
  <si>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</si>
  <si>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</si>
  <si>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</si>
  <si>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</si>
  <si>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</si>
  <si>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</si>
  <si>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</si>
  <si>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</si>
  <si>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</si>
  <si>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</si>
  <si>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</si>
  <si>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</si>
  <si>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</si>
  <si>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</si>
  <si>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</si>
  <si>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</si>
  <si>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</si>
  <si>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</si>
  <si>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</si>
  <si>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</si>
  <si>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</si>
  <si>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</si>
  <si>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</si>
  <si>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</si>
  <si>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</si>
  <si>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</si>
  <si>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</si>
  <si>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</si>
  <si>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</si>
  <si>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</si>
  <si>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</si>
  <si>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</si>
  <si>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</si>
  <si>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</si>
  <si>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</si>
  <si>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</si>
  <si>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</si>
  <si>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</si>
  <si>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</si>
  <si>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</si>
  <si>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</si>
  <si>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</si>
  <si>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</si>
  <si>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</si>
  <si>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</si>
  <si>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</si>
  <si>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</si>
  <si>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</si>
  <si>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</si>
  <si>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</si>
  <si>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</si>
  <si>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</si>
  <si>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</si>
  <si>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</si>
  <si>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</si>
  <si>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</si>
  <si>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</si>
  <si>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</si>
  <si>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</si>
  <si>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</si>
  <si>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</si>
  <si>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</si>
  <si>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</si>
  <si>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</si>
  <si>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</si>
  <si>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</si>
  <si>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</si>
  <si>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</si>
  <si>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</si>
  <si>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</si>
  <si>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</si>
  <si>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</si>
  <si>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</si>
  <si>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</si>
  <si>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</si>
  <si>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</si>
  <si>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</si>
  <si>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</si>
  <si>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</si>
  <si>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</si>
  <si>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</si>
  <si>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</si>
  <si>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</si>
  <si>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</si>
  <si>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</si>
  <si>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</si>
  <si>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</si>
  <si>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</si>
  <si>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</si>
  <si>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</si>
  <si>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</si>
  <si>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</si>
  <si>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</si>
  <si>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</si>
  <si>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</si>
  <si>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</si>
  <si>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</si>
  <si>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</si>
  <si>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</si>
  <si>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</si>
  <si>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</si>
  <si>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</si>
  <si>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</si>
  <si>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</si>
  <si>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</si>
  <si>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</si>
  <si>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</si>
  <si>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</si>
  <si>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</si>
  <si>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</si>
  <si>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</si>
  <si>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</si>
  <si>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</si>
  <si>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</si>
  <si>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</si>
  <si>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</si>
  <si>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</si>
  <si>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</si>
  <si>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</si>
  <si>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</si>
  <si>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</si>
  <si>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</si>
  <si>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</si>
  <si>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</si>
  <si>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</si>
  <si>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</si>
  <si>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</si>
  <si>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</si>
  <si>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</si>
  <si>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</si>
  <si>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</si>
  <si>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</si>
  <si>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</si>
  <si>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</si>
  <si>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</si>
  <si>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</si>
  <si>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</si>
  <si>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</si>
  <si>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</si>
  <si>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</si>
  <si>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</si>
  <si>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</si>
  <si>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</si>
  <si>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</si>
  <si>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</si>
  <si>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</si>
  <si>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</si>
  <si>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</si>
  <si>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</si>
  <si>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</si>
  <si>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</si>
  <si>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</si>
  <si>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</si>
  <si>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</si>
  <si>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</si>
  <si>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</si>
  <si>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</si>
  <si>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</si>
  <si>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</si>
  <si>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</si>
  <si>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</si>
  <si>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</si>
  <si>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</si>
  <si>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</si>
  <si>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</si>
  <si>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</si>
  <si>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</si>
  <si>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</si>
  <si>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</si>
  <si>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</si>
  <si>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</si>
  <si>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</si>
  <si>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</si>
  <si>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</si>
  <si>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</si>
  <si>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</si>
  <si>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</si>
  <si>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</si>
  <si>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</si>
  <si>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</si>
  <si>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</si>
  <si>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</si>
  <si>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</si>
  <si>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</si>
  <si>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</si>
  <si>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</si>
  <si>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</si>
  <si>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</si>
  <si>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</si>
  <si>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</si>
  <si>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</si>
  <si>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</si>
  <si>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</si>
  <si>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</si>
  <si>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</si>
  <si>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</si>
  <si>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</si>
  <si>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</si>
  <si>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</si>
  <si>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</si>
  <si>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</si>
  <si>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</si>
  <si>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</si>
  <si>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</si>
  <si>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</si>
  <si>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</si>
  <si>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</si>
  <si>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</si>
  <si>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</si>
  <si>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</si>
  <si>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</si>
  <si>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</si>
  <si>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</si>
  <si>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</si>
  <si>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</si>
  <si>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</si>
  <si>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</si>
  <si>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</si>
  <si>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</si>
  <si>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</si>
  <si>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</si>
  <si>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</si>
  <si>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</si>
  <si>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</si>
  <si>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</si>
  <si>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</si>
  <si>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</si>
  <si>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</si>
  <si>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</si>
  <si>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</si>
  <si>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</si>
  <si>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</si>
  <si>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</si>
  <si>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</si>
  <si>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</si>
  <si>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</si>
  <si>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</si>
  <si>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</si>
  <si>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</si>
  <si>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</si>
  <si>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</si>
  <si>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</si>
  <si>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</si>
  <si>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</si>
  <si>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</si>
  <si>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</si>
  <si>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</si>
  <si>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</si>
  <si>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</si>
  <si>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</si>
  <si>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</si>
  <si>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</si>
  <si>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</si>
  <si>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</si>
  <si>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</si>
  <si>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</si>
  <si>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</si>
  <si>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</si>
  <si>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</si>
  <si>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</si>
  <si>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</si>
  <si>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</si>
  <si>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</si>
  <si>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</si>
  <si>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</si>
  <si>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</si>
  <si>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</si>
  <si>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</si>
  <si>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</si>
  <si>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</si>
  <si>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</si>
  <si>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</si>
  <si>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</si>
  <si>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</si>
  <si>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</si>
  <si>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</si>
  <si>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</si>
  <si>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</si>
  <si>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</si>
  <si>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</si>
  <si>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</si>
  <si>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</si>
  <si>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</si>
  <si>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</si>
  <si>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</si>
  <si>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</si>
  <si>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</si>
  <si>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</si>
  <si>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</si>
  <si>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</si>
  <si>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</si>
  <si>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</si>
  <si>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</si>
  <si>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</si>
  <si>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</si>
  <si>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</si>
  <si>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</si>
  <si>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</si>
  <si>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</si>
  <si>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</si>
  <si>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</si>
  <si>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</si>
  <si>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</si>
  <si>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</si>
  <si>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</si>
  <si>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</si>
  <si>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</si>
  <si>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</si>
  <si>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</si>
  <si>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</si>
  <si>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</si>
  <si>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</si>
  <si>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</si>
  <si>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</si>
  <si>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</si>
  <si>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</si>
  <si>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</si>
  <si>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</si>
  <si>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</si>
  <si>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</si>
  <si>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</si>
  <si>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</si>
  <si>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</si>
  <si>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</si>
  <si>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</si>
  <si>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</si>
  <si>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</si>
  <si>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</si>
  <si>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</si>
  <si>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</si>
  <si>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</si>
  <si>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</si>
  <si>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</si>
  <si>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</si>
  <si>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</si>
  <si>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</si>
  <si>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</si>
  <si>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</si>
  <si>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</si>
  <si>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</si>
  <si>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</si>
  <si>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</si>
  <si>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</si>
  <si>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</si>
  <si>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</si>
  <si>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</si>
  <si>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</si>
  <si>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</si>
  <si>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</si>
  <si>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</si>
  <si>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</si>
  <si>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</si>
  <si>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</si>
  <si>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</si>
  <si>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</si>
  <si>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</si>
  <si>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</si>
  <si>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</si>
  <si>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</si>
  <si>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</si>
  <si>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</si>
  <si>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</si>
  <si>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</si>
  <si>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</si>
  <si>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</si>
  <si>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</si>
  <si>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</si>
  <si>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</si>
  <si>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</si>
  <si>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</si>
  <si>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</si>
  <si>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</si>
  <si>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</si>
  <si>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</si>
  <si>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</si>
  <si>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</si>
  <si>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</si>
  <si>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</si>
  <si>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</si>
  <si>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</si>
  <si>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</si>
  <si>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</si>
  <si>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</si>
  <si>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</si>
  <si>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</si>
  <si>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</si>
  <si>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</si>
  <si>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</si>
  <si>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</si>
  <si>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</si>
  <si>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</si>
  <si>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</si>
  <si>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</si>
  <si>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</si>
  <si>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</si>
  <si>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</si>
  <si>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</si>
  <si>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</si>
  <si>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</si>
  <si>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</si>
  <si>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</si>
  <si>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</si>
  <si>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</si>
  <si>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</si>
  <si>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</si>
  <si>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</si>
  <si>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</si>
  <si>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</si>
  <si>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</si>
  <si>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</si>
  <si>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</si>
  <si>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</si>
  <si>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</si>
  <si>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</si>
  <si>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</si>
  <si>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</si>
  <si>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</si>
  <si>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</si>
  <si>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</si>
  <si>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</si>
  <si>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</si>
  <si>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</si>
  <si>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</si>
  <si>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</si>
  <si>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</si>
  <si>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</si>
  <si>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</si>
  <si>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</si>
  <si>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</si>
  <si>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</si>
  <si>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</si>
  <si>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</si>
  <si>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</si>
  <si>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</si>
  <si>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</si>
  <si>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</si>
  <si>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</si>
  <si>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</si>
  <si>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</si>
  <si>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</si>
  <si>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</si>
  <si>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</si>
  <si>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</si>
  <si>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</si>
  <si>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</si>
  <si>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</si>
  <si>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</si>
  <si>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</si>
  <si>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</si>
  <si>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</si>
  <si>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</si>
  <si>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</si>
  <si>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</si>
  <si>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</si>
  <si>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</si>
  <si>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</si>
  <si>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</si>
  <si>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</si>
  <si>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</si>
  <si>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</si>
  <si>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</si>
  <si>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</si>
  <si>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</si>
  <si>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</si>
  <si>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</si>
  <si>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</si>
  <si>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</si>
  <si>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</si>
  <si>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</si>
  <si>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</si>
  <si>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</si>
  <si>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</si>
  <si>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</si>
  <si>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</si>
  <si>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</si>
  <si>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</si>
  <si>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</si>
  <si>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</si>
  <si>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</si>
  <si>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</si>
  <si>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</si>
  <si>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</si>
  <si>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</si>
  <si>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</si>
  <si>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</si>
  <si>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</si>
  <si>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</si>
  <si>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</si>
  <si>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</si>
  <si>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</si>
  <si>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</si>
  <si>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</si>
  <si>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</si>
  <si>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</si>
  <si>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</si>
  <si>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</si>
  <si>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</si>
  <si>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</si>
  <si>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</si>
  <si>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</si>
  <si>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</si>
  <si>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</si>
  <si>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</si>
  <si>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</si>
  <si>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</si>
  <si>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</si>
  <si>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</si>
  <si>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</si>
  <si>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</si>
  <si>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</si>
  <si>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</si>
  <si>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</si>
  <si>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</si>
  <si>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</si>
  <si>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</si>
  <si>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</si>
  <si>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</si>
  <si>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</si>
  <si>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</si>
  <si>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</si>
  <si>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</si>
  <si>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</si>
  <si>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</si>
  <si>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</si>
  <si>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</si>
  <si>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</si>
  <si>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</si>
  <si>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</si>
  <si>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</si>
  <si>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</si>
  <si>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</si>
  <si>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</si>
  <si>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</si>
  <si>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</si>
  <si>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</si>
  <si>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</si>
  <si>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</si>
  <si>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</si>
  <si>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</si>
  <si>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</si>
  <si>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</si>
  <si>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</si>
  <si>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</si>
  <si>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</si>
  <si>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</si>
  <si>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</si>
  <si>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</si>
  <si>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</si>
  <si>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</si>
  <si>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</si>
  <si>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</si>
  <si>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</si>
  <si>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</si>
  <si>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</si>
  <si>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</si>
  <si>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</si>
  <si>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</si>
  <si>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</si>
  <si>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</si>
  <si>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</si>
  <si>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</si>
  <si>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</si>
  <si>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</si>
  <si>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</si>
  <si>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</si>
  <si>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</si>
  <si>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</si>
  <si>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</si>
  <si>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</si>
  <si>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</si>
  <si>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</si>
  <si>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</si>
  <si>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</si>
  <si>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</si>
  <si>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</si>
  <si>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</si>
  <si>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</si>
  <si>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</si>
  <si>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</si>
  <si>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</si>
  <si>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</si>
  <si>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</si>
  <si>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</si>
  <si>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</si>
  <si>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</si>
  <si>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</si>
  <si>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</si>
  <si>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</si>
  <si>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</si>
  <si>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</si>
  <si>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</si>
  <si>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</si>
  <si>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</si>
  <si>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</si>
  <si>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</si>
  <si>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</si>
  <si>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</si>
  <si>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</si>
  <si>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</si>
  <si>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</si>
  <si>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</si>
  <si>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</si>
  <si>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</si>
  <si>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</si>
  <si>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</si>
  <si>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</si>
  <si>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</si>
  <si>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</si>
  <si>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</si>
  <si>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</si>
  <si>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</si>
  <si>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</si>
  <si>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</si>
  <si>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</si>
  <si>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</si>
  <si>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</si>
  <si>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</si>
  <si>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</si>
  <si>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</si>
  <si>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</si>
  <si>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</si>
  <si>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</si>
  <si>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</si>
  <si>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</si>
  <si>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</si>
  <si>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</si>
  <si>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</si>
  <si>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</si>
  <si>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</si>
  <si>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</si>
  <si>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</si>
  <si>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</si>
  <si>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</si>
  <si>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</si>
  <si>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</si>
  <si>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</si>
  <si>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</si>
  <si>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</si>
  <si>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</si>
  <si>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</si>
  <si>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</si>
  <si>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</si>
  <si>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</si>
  <si>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</si>
  <si>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</si>
  <si>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</si>
  <si>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</si>
  <si>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</si>
  <si>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</si>
  <si>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</si>
  <si>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</si>
  <si>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</si>
  <si>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</si>
  <si>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</si>
  <si>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</si>
  <si>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</si>
  <si>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</si>
  <si>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</si>
  <si>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</si>
  <si>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</si>
  <si>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</si>
  <si>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</si>
  <si>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</si>
  <si>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</si>
  <si>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</si>
  <si>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</si>
  <si>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</si>
  <si>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</si>
  <si>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</si>
  <si>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</si>
  <si>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</si>
  <si>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</si>
  <si>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</si>
  <si>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</si>
  <si>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</si>
  <si>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</si>
  <si>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</si>
  <si>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</si>
  <si>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</si>
  <si>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</si>
  <si>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</si>
  <si>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</si>
  <si>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</si>
  <si>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</si>
  <si>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</si>
  <si>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</si>
  <si>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</si>
  <si>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</si>
  <si>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</si>
  <si>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</si>
  <si>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</si>
  <si>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</si>
  <si>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</si>
  <si>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</si>
  <si>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</si>
  <si>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</si>
  <si>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</si>
  <si>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</si>
  <si>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</si>
  <si>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</si>
  <si>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</si>
  <si>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</si>
  <si>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</si>
  <si>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</si>
  <si>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</si>
  <si>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</si>
  <si>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</si>
  <si>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</si>
  <si>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</si>
  <si>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</si>
  <si>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</si>
  <si>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</si>
  <si>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</si>
  <si>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</si>
  <si>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</si>
  <si>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</si>
  <si>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</si>
  <si>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</si>
  <si>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</si>
  <si>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</si>
  <si>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</si>
  <si>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</si>
  <si>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</si>
  <si>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</si>
  <si>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</si>
  <si>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</si>
  <si>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</si>
  <si>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</si>
  <si>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</si>
  <si>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</si>
  <si>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</si>
  <si>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</si>
  <si>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</si>
  <si>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</si>
  <si>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</si>
  <si>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</si>
  <si>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</si>
  <si>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</si>
  <si>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</si>
  <si>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</si>
  <si>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</si>
  <si>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</si>
  <si>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</si>
  <si>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</si>
  <si>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</si>
  <si>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</si>
  <si>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</si>
  <si>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</si>
  <si>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</si>
  <si>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</si>
  <si>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</si>
  <si>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</si>
  <si>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</si>
  <si>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</si>
  <si>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</si>
  <si>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</si>
  <si>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</si>
  <si>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</si>
  <si>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</si>
  <si>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</si>
  <si>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</si>
  <si>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</si>
  <si>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</si>
  <si>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</si>
  <si>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</si>
  <si>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</si>
  <si>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</si>
  <si>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</si>
  <si>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</si>
  <si>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</si>
  <si>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</si>
  <si>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</si>
  <si>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</si>
  <si>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</si>
  <si>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</si>
  <si>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</si>
  <si>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</si>
  <si>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</si>
  <si>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</si>
  <si>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</si>
  <si>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</si>
  <si>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</si>
  <si>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</si>
  <si>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</si>
  <si>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</si>
  <si>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</si>
  <si>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</si>
  <si>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</si>
  <si>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</si>
  <si>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</si>
  <si>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</si>
  <si>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</si>
  <si>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</si>
  <si>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</si>
  <si>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</si>
  <si>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</si>
  <si>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</si>
  <si>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</si>
  <si>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</si>
  <si>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</si>
  <si>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</si>
  <si>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</si>
  <si>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</si>
  <si>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</si>
  <si>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</si>
  <si>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</si>
  <si>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</si>
  <si>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</si>
  <si>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</si>
  <si>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</si>
  <si>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</si>
  <si>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</si>
  <si>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</si>
  <si>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</si>
  <si>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</si>
  <si>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</si>
  <si>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</si>
  <si>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</si>
  <si>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</si>
  <si>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</si>
  <si>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</si>
  <si>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</si>
  <si>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</si>
  <si>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</si>
  <si>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</si>
  <si>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</si>
  <si>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</si>
  <si>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</si>
  <si>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</si>
  <si>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</si>
  <si>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</si>
  <si>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</si>
  <si>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</si>
  <si>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</si>
  <si>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</si>
  <si>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</si>
  <si>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</si>
  <si>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</si>
  <si>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</si>
  <si>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</si>
  <si>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</si>
  <si>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</si>
  <si>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</si>
  <si>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</si>
  <si>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</si>
  <si>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</si>
  <si>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</si>
  <si>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</si>
  <si>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</si>
  <si>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</si>
  <si>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</si>
  <si>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</si>
  <si>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</si>
  <si>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</si>
  <si>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</si>
  <si>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</si>
  <si>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</si>
  <si>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</si>
  <si>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</si>
  <si>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</si>
  <si>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</si>
  <si>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</si>
  <si>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</si>
  <si>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</si>
  <si>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</si>
  <si>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</si>
  <si>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</si>
  <si>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</si>
  <si>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</si>
  <si>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</si>
  <si>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</si>
  <si>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</si>
  <si>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</si>
  <si>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</si>
  <si>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</si>
  <si>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</si>
  <si>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</si>
  <si>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</si>
  <si>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</si>
  <si>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</si>
  <si>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</si>
  <si>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</si>
  <si>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</si>
  <si>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</si>
  <si>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</si>
  <si>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</si>
  <si>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</si>
  <si>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</si>
  <si>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</si>
  <si>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</si>
  <si>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</si>
  <si>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</si>
  <si>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</si>
  <si>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</si>
  <si>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</si>
  <si>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</si>
  <si>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</si>
  <si>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</si>
  <si>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</si>
  <si>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</si>
  <si>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</si>
  <si>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</si>
  <si>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</si>
  <si>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</si>
  <si>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</si>
  <si>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</si>
  <si>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</si>
  <si>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</si>
  <si>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</si>
  <si>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</si>
  <si>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</si>
  <si>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</si>
  <si>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</si>
  <si>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</si>
  <si>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</si>
  <si>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</si>
  <si>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</si>
  <si>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</si>
  <si>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</si>
  <si>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</si>
  <si>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</si>
  <si>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</si>
  <si>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</si>
  <si>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</si>
  <si>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</si>
  <si>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</si>
  <si>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</si>
  <si>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</si>
  <si>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</si>
  <si>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</si>
  <si>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</si>
  <si>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</si>
  <si>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</si>
  <si>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</si>
  <si>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</si>
  <si>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</si>
  <si>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</si>
  <si>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</si>
  <si>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</si>
  <si>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</si>
  <si>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</si>
  <si>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</si>
  <si>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</si>
  <si>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</si>
  <si>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</si>
  <si>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</si>
  <si>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</si>
  <si>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</si>
  <si>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</si>
  <si>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</si>
  <si>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</si>
  <si>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</si>
  <si>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</si>
  <si>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</si>
  <si>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</si>
  <si>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</si>
  <si>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</si>
  <si>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</si>
  <si>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</si>
  <si>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</si>
  <si>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</si>
  <si>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</si>
  <si>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</si>
  <si>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</si>
  <si>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</si>
  <si>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</si>
  <si>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</si>
  <si>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</si>
  <si>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</si>
  <si>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</si>
  <si>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</si>
  <si>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</si>
  <si>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</si>
  <si>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</si>
  <si>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</si>
  <si>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</si>
  <si>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</si>
  <si>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</si>
  <si>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</si>
  <si>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</si>
  <si>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</si>
  <si>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</si>
  <si>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</si>
  <si>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</si>
  <si>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</si>
  <si>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</si>
  <si>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</si>
  <si>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</si>
  <si>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</si>
  <si>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</si>
  <si>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</si>
  <si>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</si>
  <si>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</si>
  <si>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</si>
  <si>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</si>
  <si>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</si>
  <si>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</si>
  <si>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</si>
  <si>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</si>
  <si>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</si>
  <si>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</si>
  <si>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</si>
  <si>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</si>
  <si>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</si>
  <si>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</si>
  <si>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</si>
  <si>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</si>
  <si>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</si>
  <si>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</si>
  <si>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</si>
  <si>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</si>
  <si>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</si>
  <si>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</si>
  <si>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</si>
  <si>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</si>
  <si>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</si>
  <si>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</si>
  <si>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</si>
  <si>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</si>
  <si>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</si>
  <si>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</si>
  <si>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</si>
  <si>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</si>
  <si>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</si>
  <si>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</si>
  <si>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</si>
  <si>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</si>
  <si>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</si>
  <si>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</si>
  <si>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</si>
  <si>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</si>
  <si>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</si>
  <si>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</si>
  <si>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</si>
  <si>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</si>
  <si>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</si>
  <si>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</si>
  <si>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</si>
  <si>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</si>
  <si>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</si>
  <si>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</si>
  <si>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</si>
  <si>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</si>
  <si>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</si>
  <si>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</si>
  <si>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</si>
  <si>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</si>
  <si>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</si>
  <si>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</si>
  <si>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</si>
  <si>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</si>
  <si>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</si>
  <si>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</si>
  <si>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</si>
  <si>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</si>
  <si>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</si>
  <si>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</si>
  <si>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</si>
  <si>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</si>
  <si>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</si>
  <si>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</si>
  <si>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</si>
  <si>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</si>
  <si>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</si>
  <si>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</si>
  <si>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</si>
  <si>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</si>
  <si>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</si>
  <si>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</si>
  <si>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</si>
  <si>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</si>
  <si>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</si>
  <si>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</si>
  <si>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</si>
  <si>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</si>
  <si>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</si>
  <si>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</si>
  <si>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</si>
  <si>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</si>
  <si>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</si>
  <si>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</si>
  <si>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</si>
  <si>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</si>
  <si>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</si>
  <si>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</si>
  <si>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</si>
  <si>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</si>
  <si>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</si>
  <si>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</si>
  <si>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</si>
  <si>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</si>
  <si>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</si>
  <si>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</si>
  <si>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</si>
  <si>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</si>
  <si>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</si>
  <si>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</si>
  <si>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</si>
  <si>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</si>
  <si>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</si>
  <si>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</si>
  <si>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</si>
  <si>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</si>
  <si>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</si>
  <si>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</si>
  <si>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</si>
  <si>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</si>
  <si>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</si>
  <si>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</si>
  <si>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</si>
  <si>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</si>
  <si>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</si>
  <si>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</si>
  <si>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</si>
  <si>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</si>
  <si>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</si>
  <si>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</si>
  <si>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</si>
  <si>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</si>
  <si>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</si>
  <si>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</si>
  <si>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</si>
  <si>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</si>
  <si>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</si>
  <si>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</si>
  <si>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</si>
  <si>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</si>
  <si>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</si>
  <si>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</si>
  <si>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</si>
  <si>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</si>
  <si>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</si>
  <si>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</si>
  <si>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</si>
  <si>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</si>
  <si>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</si>
  <si>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</si>
  <si>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</si>
  <si>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</si>
  <si>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</si>
  <si>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</si>
  <si>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</si>
  <si>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</si>
  <si>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</si>
  <si>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</si>
  <si>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</si>
  <si>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</si>
  <si>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</si>
  <si>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</si>
  <si>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</si>
  <si>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</si>
  <si>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</si>
  <si>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</si>
  <si>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</si>
  <si>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</si>
  <si>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</si>
  <si>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</si>
  <si>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</si>
  <si>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</si>
  <si>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</si>
  <si>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</si>
  <si>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</si>
  <si>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</si>
  <si>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</si>
  <si>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</si>
  <si>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</si>
  <si>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</si>
  <si>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</si>
  <si>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</si>
  <si>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</si>
  <si>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</si>
  <si>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</si>
  <si>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</si>
  <si>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</si>
  <si>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</si>
  <si>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</si>
  <si>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</si>
  <si>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</si>
  <si>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</si>
  <si>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</si>
  <si>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</si>
  <si>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</si>
  <si>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</si>
  <si>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</si>
  <si>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</si>
  <si>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</si>
  <si>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</si>
  <si>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</si>
  <si>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</si>
  <si>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</si>
  <si>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</si>
  <si>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</si>
  <si>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</si>
  <si>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</si>
  <si>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</si>
  <si>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</si>
  <si>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</si>
  <si>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</si>
  <si>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</si>
  <si>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</si>
  <si>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</si>
  <si>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</si>
  <si>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</si>
  <si>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</si>
  <si>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</si>
  <si>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</si>
  <si>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</si>
  <si>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</si>
  <si>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</si>
  <si>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</si>
  <si>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</si>
  <si>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</si>
  <si>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</si>
  <si>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</si>
  <si>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</si>
  <si>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</si>
  <si>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</si>
  <si>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</si>
  <si>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</si>
  <si>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</si>
  <si>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</si>
  <si>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</si>
  <si>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</si>
  <si>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</si>
  <si>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</si>
  <si>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</si>
  <si>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</si>
  <si>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</si>
  <si>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</si>
  <si>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</si>
  <si>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</si>
  <si>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</si>
  <si>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</si>
  <si>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</si>
  <si>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</si>
  <si>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</si>
  <si>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</si>
  <si>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</si>
  <si>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</si>
  <si>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</si>
  <si>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</si>
  <si>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</si>
  <si>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</si>
  <si>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</si>
  <si>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</si>
  <si>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</si>
  <si>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</si>
  <si>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</si>
  <si>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</si>
  <si>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</si>
  <si>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</si>
  <si>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</si>
  <si>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</si>
  <si>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</si>
  <si>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</si>
  <si>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</si>
  <si>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</si>
  <si>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</si>
  <si>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</si>
  <si>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</si>
  <si>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</si>
  <si>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</si>
  <si>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</si>
  <si>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</si>
  <si>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</si>
  <si>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</si>
  <si>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</si>
  <si>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</si>
  <si>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</si>
  <si>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</si>
  <si>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</si>
  <si>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</si>
  <si>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</si>
  <si>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</si>
  <si>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</si>
  <si>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</si>
  <si>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</si>
  <si>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</si>
  <si>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</si>
  <si>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</si>
  <si>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</si>
  <si>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</si>
  <si>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</si>
  <si>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</si>
  <si>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</si>
  <si>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</si>
  <si>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</si>
  <si>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</si>
  <si>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</si>
  <si>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</si>
  <si>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</si>
  <si>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</si>
  <si>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</si>
  <si>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</si>
  <si>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</si>
  <si>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</si>
  <si>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</si>
  <si>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</si>
  <si>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</si>
  <si>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</si>
  <si>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</si>
  <si>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</si>
  <si>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</si>
  <si>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</si>
  <si>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</si>
  <si>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</si>
  <si>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</si>
  <si>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</si>
  <si>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</si>
  <si>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</si>
  <si>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</si>
  <si>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</si>
  <si>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</si>
  <si>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</si>
  <si>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</si>
  <si>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</si>
  <si>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</si>
  <si>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</si>
  <si>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</si>
  <si>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</si>
  <si>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</si>
  <si>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</si>
  <si>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</si>
  <si>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</si>
  <si>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</si>
  <si>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</si>
  <si>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</si>
  <si>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</si>
  <si>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</si>
  <si>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</si>
  <si>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</si>
  <si>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</si>
  <si>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</si>
  <si>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</si>
  <si>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</si>
  <si>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</si>
  <si>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</si>
  <si>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</si>
  <si>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</si>
  <si>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</si>
  <si>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</si>
  <si>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</si>
  <si>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</si>
  <si>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</si>
  <si>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</si>
  <si>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</si>
  <si>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</si>
  <si>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</si>
  <si>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</si>
  <si>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</si>
  <si>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</si>
  <si>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</si>
  <si>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</si>
  <si>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</si>
  <si>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</si>
  <si>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</si>
  <si>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</si>
  <si>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</si>
  <si>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</si>
  <si>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</si>
  <si>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</si>
  <si>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</si>
  <si>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</si>
  <si>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</si>
  <si>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</si>
  <si>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</si>
  <si>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</si>
  <si>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</si>
  <si>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</si>
  <si>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</si>
  <si>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</si>
  <si>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</si>
  <si>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</si>
  <si>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</si>
  <si>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</si>
  <si>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</si>
  <si>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</si>
  <si>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</si>
  <si>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</si>
  <si>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</si>
  <si>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</si>
  <si>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</si>
  <si>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</si>
  <si>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</si>
  <si>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</si>
  <si>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</si>
  <si>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</si>
  <si>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</si>
  <si>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</si>
  <si>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</si>
  <si>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</si>
  <si>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</si>
  <si>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</si>
  <si>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</si>
  <si>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</si>
  <si>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</si>
  <si>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</si>
  <si>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</si>
  <si>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</si>
  <si>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</si>
  <si>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</si>
  <si>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</si>
  <si>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</si>
  <si>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</si>
  <si>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</si>
  <si>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</si>
  <si>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</si>
  <si>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</si>
  <si>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</si>
  <si>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</si>
  <si>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</si>
  <si>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</si>
  <si>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</si>
  <si>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</si>
  <si>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</si>
  <si>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</si>
  <si>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</si>
  <si>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</si>
  <si>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</si>
  <si>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</si>
  <si>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</si>
  <si>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</si>
  <si>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</si>
  <si>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</si>
  <si>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</si>
  <si>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</si>
  <si>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</si>
  <si>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</si>
  <si>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</si>
  <si>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</si>
  <si>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</si>
  <si>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</si>
  <si>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</si>
  <si>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</si>
  <si>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</si>
  <si>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</si>
  <si>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</si>
  <si>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</si>
  <si>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</si>
  <si>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</si>
  <si>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</si>
  <si>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</si>
  <si>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</si>
  <si>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</si>
  <si>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</si>
  <si>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</si>
  <si>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</si>
  <si>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</si>
  <si>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</si>
  <si>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</si>
  <si>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</si>
  <si>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</si>
  <si>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</si>
  <si>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</si>
  <si>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</si>
  <si>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</si>
  <si>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</si>
  <si>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</si>
  <si>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</si>
  <si>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</si>
  <si>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</si>
  <si>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</si>
  <si>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</si>
  <si>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</si>
  <si>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</si>
  <si>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</si>
  <si>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</si>
  <si>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</si>
  <si>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</si>
  <si>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</si>
  <si>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</si>
  <si>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</si>
  <si>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</si>
  <si>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</si>
  <si>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</si>
  <si>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</si>
  <si>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</si>
  <si>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</si>
  <si>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</si>
  <si>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</si>
  <si>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</si>
  <si>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</si>
  <si>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</si>
  <si>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</si>
  <si>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</si>
  <si>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</si>
  <si>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</si>
  <si>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</si>
  <si>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</si>
  <si>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</si>
  <si>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</si>
  <si>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</si>
  <si>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</si>
  <si>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</si>
  <si>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</si>
  <si>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</si>
  <si>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</si>
  <si>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</si>
  <si>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</si>
  <si>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</si>
  <si>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</si>
  <si>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</si>
  <si>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</si>
  <si>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</si>
  <si>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</si>
  <si>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</si>
  <si>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</si>
  <si>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</si>
  <si>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</si>
  <si>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</si>
  <si>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</si>
  <si>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</si>
  <si>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</si>
  <si>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</si>
  <si>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</si>
  <si>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</si>
  <si>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</si>
  <si>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</si>
  <si>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</si>
  <si>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</si>
  <si>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</si>
  <si>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</si>
  <si>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</si>
  <si>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</si>
  <si>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</si>
  <si>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</si>
  <si>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</si>
  <si>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</si>
  <si>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</si>
  <si>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</si>
  <si>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</si>
  <si>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</si>
  <si>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</si>
  <si>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</si>
  <si>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</si>
  <si>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</si>
  <si>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</si>
  <si>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</si>
  <si>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</si>
  <si>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</si>
  <si>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</si>
  <si>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</si>
  <si>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</si>
  <si>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</si>
  <si>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</si>
  <si>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</si>
  <si>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</si>
  <si>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</si>
  <si>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</si>
  <si>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</si>
  <si>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</si>
  <si>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</si>
  <si>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</si>
  <si>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</si>
  <si>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</si>
  <si>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</si>
  <si>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</si>
  <si>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</si>
  <si>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</si>
  <si>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</si>
  <si>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</si>
  <si>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</si>
  <si>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</si>
  <si>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</si>
  <si>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</si>
  <si>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</si>
  <si>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</si>
  <si>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</si>
  <si>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</si>
  <si>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</si>
  <si>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</si>
  <si>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</si>
  <si>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</si>
  <si>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</si>
  <si>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</si>
  <si>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</si>
  <si>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</si>
  <si>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</si>
  <si>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</si>
  <si>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</si>
  <si>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</si>
  <si>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</si>
  <si>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</si>
  <si>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</si>
  <si>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</si>
  <si>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</si>
  <si>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</si>
  <si>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</si>
  <si>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</si>
  <si>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</si>
  <si>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</si>
  <si>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</si>
  <si>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</si>
  <si>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</si>
  <si>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</si>
  <si>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</si>
  <si>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</si>
  <si>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</si>
  <si>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</si>
  <si>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</si>
  <si>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</si>
  <si>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</si>
  <si>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</si>
  <si>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</si>
  <si>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</si>
  <si>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</si>
  <si>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</si>
  <si>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</si>
  <si>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</si>
  <si>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</si>
  <si>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</si>
  <si>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</si>
  <si>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</si>
  <si>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</si>
  <si>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</si>
  <si>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</si>
  <si>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</si>
  <si>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</si>
  <si>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</si>
  <si>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</si>
  <si>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</si>
  <si>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</si>
  <si>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</si>
  <si>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</si>
  <si>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</si>
  <si>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</si>
  <si>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</si>
  <si>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</si>
  <si>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</si>
  <si>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</si>
  <si>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</si>
  <si>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</si>
  <si>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</si>
  <si>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</si>
  <si>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</si>
  <si>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</si>
  <si>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</si>
  <si>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</si>
  <si>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</si>
  <si>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</si>
  <si>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</si>
  <si>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</si>
  <si>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</si>
  <si>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</si>
  <si>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</si>
  <si>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</si>
  <si>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</si>
  <si>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</si>
  <si>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</si>
  <si>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</si>
  <si>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</si>
  <si>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</si>
  <si>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</si>
  <si>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</si>
  <si>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</si>
  <si>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</si>
  <si>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</si>
  <si>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</si>
  <si>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</si>
  <si>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</si>
  <si>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</si>
  <si>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</si>
  <si>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</si>
  <si>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</si>
  <si>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</si>
  <si>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</si>
  <si>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</si>
  <si>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</si>
  <si>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</si>
  <si>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</si>
  <si>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</si>
  <si>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</si>
  <si>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</si>
  <si>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</si>
  <si>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</si>
  <si>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</si>
  <si>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</si>
  <si>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</si>
  <si>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</si>
  <si>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</si>
  <si>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</si>
  <si>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</si>
  <si>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</si>
  <si>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</si>
  <si>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</si>
  <si>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</si>
  <si>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</si>
  <si>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</si>
  <si>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</si>
  <si>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</si>
  <si>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</si>
  <si>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</si>
  <si>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</si>
  <si>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</si>
  <si>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</si>
  <si>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</si>
  <si>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</si>
  <si>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</si>
  <si>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</si>
  <si>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</si>
  <si>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</si>
  <si>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</si>
  <si>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</si>
  <si>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</si>
  <si>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</si>
  <si>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</si>
  <si>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</si>
  <si>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</si>
  <si>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</si>
  <si>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</si>
  <si>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</si>
  <si>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</si>
  <si>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</si>
  <si>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</si>
  <si>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</si>
  <si>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</si>
  <si>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</si>
  <si>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</si>
  <si>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</si>
  <si>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</si>
  <si>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</si>
  <si>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</si>
  <si>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</si>
  <si>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</si>
  <si>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</si>
  <si>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</si>
  <si>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</si>
  <si>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</si>
  <si>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</si>
  <si>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</si>
  <si>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</si>
  <si>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</si>
  <si>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</si>
  <si>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</si>
  <si>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</si>
  <si>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</si>
  <si>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</si>
  <si>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</si>
  <si>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</si>
  <si>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</si>
  <si>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</si>
  <si>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</si>
  <si>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</si>
  <si>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</si>
  <si>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</si>
  <si>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</si>
  <si>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</si>
  <si>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</si>
  <si>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</si>
  <si>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</si>
  <si>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</si>
  <si>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</si>
  <si>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</si>
  <si>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</si>
  <si>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</si>
  <si>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</si>
  <si>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</si>
  <si>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</si>
  <si>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</si>
  <si>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</si>
  <si>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</si>
  <si>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</si>
  <si>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</si>
  <si>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</si>
  <si>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</si>
  <si>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</si>
  <si>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</si>
  <si>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</si>
  <si>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</si>
  <si>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</si>
  <si>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</si>
  <si>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</si>
  <si>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</si>
  <si>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</si>
  <si>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</si>
  <si>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</si>
  <si>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</si>
  <si>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</si>
  <si>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</si>
  <si>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</si>
  <si>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</si>
  <si>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</si>
  <si>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</si>
  <si>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</si>
  <si>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</si>
  <si>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</si>
  <si>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</si>
  <si>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</si>
  <si>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</si>
  <si>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</si>
  <si>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</si>
  <si>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</si>
  <si>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</si>
  <si>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</si>
  <si>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</si>
  <si>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</si>
  <si>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</si>
  <si>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</si>
  <si>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</si>
  <si>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</si>
  <si>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</si>
  <si>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</si>
  <si>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</si>
  <si>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</si>
  <si>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</si>
  <si>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</si>
  <si>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</si>
  <si>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</si>
  <si>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</si>
  <si>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</si>
  <si>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</si>
  <si>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</si>
  <si>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</si>
  <si>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</si>
  <si>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</si>
  <si>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</si>
  <si>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</si>
  <si>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</si>
  <si>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</si>
  <si>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</si>
  <si>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</si>
  <si>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</si>
  <si>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</si>
  <si>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</si>
  <si>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</si>
  <si>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</si>
  <si>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</si>
  <si>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</si>
  <si>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</si>
  <si>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</si>
  <si>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</si>
  <si>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</si>
  <si>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</si>
  <si>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</si>
  <si>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</si>
  <si>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</si>
  <si>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</si>
  <si>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</si>
  <si>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</si>
  <si>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</si>
  <si>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</si>
  <si>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</si>
  <si>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</si>
  <si>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</si>
  <si>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</si>
  <si>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</si>
  <si>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</si>
  <si>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</si>
  <si>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</si>
  <si>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</si>
  <si>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</si>
  <si>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</si>
  <si>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</si>
  <si>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</si>
  <si>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</si>
  <si>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</si>
  <si>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</si>
  <si>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</si>
  <si>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</si>
  <si>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</si>
  <si>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</si>
  <si>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</si>
  <si>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</si>
  <si>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</si>
  <si>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</si>
  <si>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</si>
  <si>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</si>
  <si>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</si>
  <si>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</si>
  <si>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</si>
  <si>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</si>
  <si>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</si>
  <si>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</si>
  <si>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</si>
  <si>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</si>
  <si>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</si>
  <si>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</si>
  <si>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</si>
  <si>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</si>
  <si>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</si>
  <si>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</si>
  <si>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</si>
  <si>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</si>
  <si>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</si>
  <si>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</si>
  <si>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</si>
  <si>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</si>
  <si>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</si>
  <si>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</si>
  <si>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</si>
  <si>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</si>
  <si>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</si>
  <si>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</si>
  <si>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</si>
  <si>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</si>
  <si>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</si>
  <si>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</si>
  <si>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</si>
  <si>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</si>
  <si>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</si>
  <si>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</si>
  <si>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</si>
  <si>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</si>
  <si>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</si>
  <si>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</si>
  <si>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</si>
  <si>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</si>
  <si>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</si>
  <si>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</si>
  <si>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</si>
  <si>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</si>
  <si>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</si>
  <si>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</si>
  <si>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</si>
  <si>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</si>
  <si>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</si>
  <si>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</si>
  <si>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</si>
  <si>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</si>
  <si>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</si>
  <si>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</si>
  <si>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</si>
  <si>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</si>
  <si>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</si>
  <si>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</si>
  <si>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</si>
  <si>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</si>
  <si>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</si>
  <si>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</si>
  <si>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</si>
  <si>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</si>
  <si>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</si>
  <si>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</si>
  <si>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</si>
  <si>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</si>
  <si>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</si>
  <si>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</si>
  <si>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</si>
  <si>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</si>
  <si>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</si>
  <si>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</si>
  <si>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</si>
  <si>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</si>
  <si>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</si>
  <si>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</si>
  <si>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</si>
  <si>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</si>
  <si>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</si>
  <si>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</si>
  <si>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</si>
  <si>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</si>
  <si>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</si>
  <si>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</si>
  <si>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</si>
  <si>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</si>
  <si>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</si>
  <si>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</si>
  <si>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</si>
  <si>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</si>
  <si>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</si>
  <si>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</si>
  <si>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</si>
  <si>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</si>
  <si>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</si>
  <si>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</si>
  <si>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</si>
  <si>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</si>
  <si>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</si>
  <si>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</si>
  <si>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</si>
  <si>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</si>
  <si>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</si>
  <si>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</si>
  <si>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</si>
  <si>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</si>
  <si>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</si>
  <si>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</si>
  <si>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</si>
  <si>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</si>
  <si>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</si>
  <si>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</si>
  <si>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</si>
  <si>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</si>
  <si>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</si>
  <si>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</si>
  <si>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</si>
  <si>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</si>
  <si>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</si>
  <si>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</si>
  <si>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</si>
  <si>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</si>
  <si>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</si>
  <si>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</si>
  <si>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</si>
  <si>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</si>
  <si>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</si>
  <si>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</si>
  <si>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</si>
  <si>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</si>
  <si>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</si>
  <si>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</si>
  <si>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</si>
  <si>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</si>
  <si>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</si>
  <si>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</si>
  <si>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</si>
  <si>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</si>
  <si>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</si>
  <si>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</si>
  <si>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</si>
  <si>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</si>
  <si>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</si>
  <si>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</si>
  <si>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</si>
  <si>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</si>
  <si>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</si>
  <si>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</si>
  <si>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</si>
  <si>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</si>
  <si>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</si>
  <si>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</si>
  <si>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</si>
  <si>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</si>
  <si>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</si>
  <si>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</si>
  <si>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</si>
  <si>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</si>
  <si>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</si>
  <si>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</si>
  <si>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</si>
  <si>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</si>
  <si>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</si>
  <si>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</si>
  <si>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</si>
  <si>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</si>
  <si>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</si>
  <si>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</si>
  <si>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</si>
  <si>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</si>
  <si>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</si>
  <si>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</si>
  <si>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</si>
  <si>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</si>
  <si>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</si>
  <si>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</si>
  <si>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</si>
  <si>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</si>
  <si>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</si>
  <si>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</si>
  <si>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</si>
  <si>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</si>
  <si>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</si>
  <si>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</si>
  <si>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</si>
  <si>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</si>
  <si>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</si>
  <si>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</si>
  <si>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</si>
  <si>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</si>
  <si>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</si>
  <si>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</si>
  <si>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</si>
  <si>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</si>
  <si>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</si>
  <si>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</si>
  <si>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</si>
  <si>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</si>
  <si>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</si>
  <si>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</si>
  <si>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</si>
  <si>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</si>
  <si>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</si>
  <si>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</si>
  <si>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</si>
  <si>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</si>
  <si>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</si>
  <si>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</si>
  <si>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</si>
  <si>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</si>
  <si>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</si>
  <si>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</si>
  <si>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</si>
  <si>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</si>
  <si>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</si>
  <si>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</si>
  <si>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</si>
  <si>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</si>
  <si>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</si>
  <si>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</si>
  <si>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</si>
  <si>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</si>
  <si>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</si>
  <si>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</si>
  <si>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</si>
  <si>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</si>
  <si>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</si>
  <si>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</si>
  <si>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</si>
  <si>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</si>
  <si>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</si>
  <si>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</si>
  <si>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</si>
  <si>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</si>
  <si>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</si>
  <si>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</si>
  <si>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</si>
  <si>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</si>
  <si>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</si>
  <si>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</si>
  <si>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</si>
  <si>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</si>
  <si>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</si>
  <si>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</si>
  <si>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</si>
  <si>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</si>
  <si>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</si>
  <si>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</si>
  <si>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</si>
  <si>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</si>
  <si>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</si>
  <si>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</si>
  <si>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</si>
  <si>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</si>
  <si>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</si>
  <si>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</si>
  <si>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</si>
  <si>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</si>
  <si>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</si>
  <si>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</si>
  <si>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</si>
  <si>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</si>
  <si>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</si>
  <si>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</si>
  <si>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</si>
  <si>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</si>
  <si>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</si>
  <si>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</si>
  <si>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</si>
  <si>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</si>
  <si>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</si>
  <si>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</si>
  <si>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</si>
  <si>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</si>
  <si>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</si>
  <si>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</si>
  <si>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</si>
  <si>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</si>
  <si>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</si>
  <si>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</si>
  <si>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</si>
  <si>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</si>
  <si>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</si>
  <si>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</si>
  <si>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</si>
  <si>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</si>
  <si>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</si>
  <si>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</si>
  <si>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</si>
  <si>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</si>
  <si>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</si>
  <si>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</si>
  <si>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</si>
  <si>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</si>
  <si>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</si>
  <si>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</si>
  <si>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</si>
  <si>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</si>
  <si>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</si>
  <si>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</si>
  <si>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</si>
  <si>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</si>
  <si>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</si>
  <si>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</si>
  <si>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</si>
  <si>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</si>
  <si>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</si>
  <si>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</si>
  <si>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</si>
  <si>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</si>
  <si>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</si>
  <si>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</si>
  <si>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</si>
  <si>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</si>
  <si>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</si>
  <si>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</si>
  <si>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</si>
  <si>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</si>
  <si>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</si>
  <si>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</si>
  <si>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</si>
  <si>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</si>
  <si>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</si>
  <si>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</si>
  <si>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</si>
  <si>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</si>
  <si>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</si>
  <si>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</si>
  <si>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</si>
  <si>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</si>
  <si>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</si>
  <si>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</si>
  <si>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</si>
  <si>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</si>
  <si>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</si>
  <si>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</si>
  <si>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</si>
  <si>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</si>
  <si>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</si>
  <si>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</si>
  <si>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</si>
  <si>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</si>
  <si>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</si>
  <si>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</si>
  <si>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</si>
  <si>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</si>
  <si>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</si>
  <si>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</si>
  <si>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</si>
  <si>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</si>
  <si>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</si>
  <si>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</si>
  <si>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</si>
  <si>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</si>
  <si>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</si>
  <si>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</si>
  <si>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</si>
  <si>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</si>
  <si>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</si>
  <si>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</si>
  <si>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</si>
  <si>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</si>
  <si>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</si>
  <si>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</si>
  <si>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</si>
  <si>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</si>
  <si>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</si>
  <si>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</si>
  <si>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</si>
  <si>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</si>
  <si>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</si>
  <si>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</si>
  <si>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</si>
  <si>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</si>
  <si>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</si>
  <si>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</si>
  <si>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</si>
  <si>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</si>
  <si>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</si>
  <si>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</si>
  <si>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</si>
  <si>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</si>
  <si>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</si>
  <si>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</si>
  <si>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</si>
  <si>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</si>
  <si>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</si>
  <si>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</si>
  <si>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</si>
  <si>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</si>
  <si>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</si>
  <si>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</si>
  <si>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</si>
  <si>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</si>
  <si>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</si>
  <si>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</si>
  <si>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</si>
  <si>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</si>
  <si>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</si>
  <si>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</si>
  <si>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</si>
  <si>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</si>
  <si>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</si>
  <si>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</si>
  <si>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</si>
  <si>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</si>
  <si>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</si>
  <si>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</si>
  <si>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</si>
  <si>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</si>
  <si>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</si>
  <si>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</si>
  <si>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</si>
  <si>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</si>
  <si>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</si>
  <si>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</si>
  <si>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</si>
  <si>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</si>
  <si>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</si>
  <si>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</si>
  <si>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</si>
  <si>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</si>
  <si>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</si>
  <si>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</si>
  <si>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</si>
  <si>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</si>
  <si>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</si>
  <si>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</si>
  <si>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</si>
  <si>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</si>
  <si>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</si>
  <si>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</si>
  <si>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</si>
  <si>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</si>
  <si>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</si>
  <si>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</si>
  <si>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</si>
  <si>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</si>
  <si>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</si>
  <si>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</si>
  <si>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</si>
  <si>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</si>
  <si>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</si>
  <si>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</si>
  <si>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</si>
  <si>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</si>
  <si>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</si>
  <si>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</si>
  <si>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</si>
  <si>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</si>
  <si>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</si>
  <si>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</si>
  <si>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</si>
  <si>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</si>
  <si>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</si>
  <si>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</si>
  <si>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</si>
  <si>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</si>
  <si>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</si>
  <si>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</si>
  <si>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</si>
  <si>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</si>
  <si>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</si>
  <si>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</si>
  <si>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</si>
  <si>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</si>
  <si>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</si>
  <si>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</si>
  <si>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</si>
  <si>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</si>
  <si>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</si>
  <si>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</si>
  <si>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</si>
  <si>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</si>
  <si>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</si>
  <si>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</si>
  <si>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</si>
  <si>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</si>
  <si>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</si>
  <si>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</si>
  <si>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</si>
  <si>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</si>
  <si>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</si>
  <si>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</si>
  <si>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</si>
  <si>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</si>
  <si>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</si>
  <si>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</si>
  <si>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</si>
  <si>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</si>
  <si>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</si>
  <si>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</si>
  <si>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</si>
  <si>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</si>
  <si>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</si>
  <si>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</si>
  <si>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</si>
  <si>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</si>
  <si>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</si>
  <si>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</si>
  <si>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</si>
  <si>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</si>
  <si>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</si>
  <si>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</si>
  <si>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</si>
  <si>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</si>
  <si>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</si>
  <si>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</si>
  <si>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</si>
  <si>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</si>
  <si>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</si>
  <si>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</si>
  <si>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</si>
  <si>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</si>
  <si>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</si>
  <si>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</si>
  <si>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</si>
  <si>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</si>
  <si>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</si>
  <si>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</si>
  <si>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</si>
  <si>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</si>
  <si>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</si>
  <si>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</si>
  <si>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</si>
  <si>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</si>
  <si>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</si>
  <si>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</si>
  <si>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</si>
  <si>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</si>
  <si>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</si>
  <si>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</si>
  <si>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</si>
  <si>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</si>
  <si>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</si>
  <si>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</si>
  <si>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</si>
  <si>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</si>
  <si>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</si>
  <si>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</si>
  <si>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</si>
  <si>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</si>
  <si>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</si>
  <si>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</si>
  <si>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</si>
  <si>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</si>
  <si>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</si>
  <si>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</si>
  <si>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</si>
  <si>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</si>
  <si>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</si>
  <si>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</si>
  <si>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</si>
  <si>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</si>
  <si>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</si>
  <si>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</si>
  <si>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</si>
  <si>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</si>
  <si>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</si>
  <si>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</si>
  <si>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</si>
  <si>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</si>
  <si>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</si>
  <si>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</si>
  <si>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</si>
  <si>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</si>
  <si>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</si>
  <si>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</si>
  <si>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</si>
  <si>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</si>
  <si>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</si>
  <si>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</si>
  <si>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</si>
  <si>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</si>
  <si>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</si>
  <si>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</si>
  <si>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</si>
  <si>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</si>
  <si>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</si>
  <si>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</si>
  <si>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</si>
  <si>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</si>
  <si>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</si>
  <si>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</si>
  <si>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</si>
  <si>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</si>
  <si>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</si>
  <si>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</si>
  <si>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</si>
  <si>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</si>
  <si>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</si>
  <si>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</si>
  <si>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</si>
  <si>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</si>
  <si>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</si>
  <si>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</si>
  <si>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</si>
  <si>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</si>
  <si>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</si>
  <si>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</si>
  <si>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</si>
  <si>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</si>
  <si>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</si>
  <si>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</si>
  <si>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</si>
  <si>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</si>
  <si>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</si>
  <si>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</si>
  <si>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</si>
  <si>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</si>
  <si>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</si>
  <si>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</si>
  <si>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</si>
  <si>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</si>
  <si>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</si>
  <si>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</si>
  <si>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</si>
  <si>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</si>
  <si>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</si>
  <si>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</si>
  <si>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</si>
  <si>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</si>
  <si>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</si>
  <si>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</si>
  <si>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</si>
  <si>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</si>
  <si>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</si>
  <si>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</si>
  <si>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</si>
  <si>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</si>
  <si>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</si>
  <si>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</si>
  <si>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</si>
  <si>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</si>
  <si>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</si>
  <si>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</si>
  <si>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</si>
  <si>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</si>
  <si>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</si>
  <si>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</si>
  <si>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</si>
  <si>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</si>
  <si>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</si>
  <si>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</si>
  <si>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</si>
  <si>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</si>
  <si>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</si>
  <si>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</si>
  <si>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</si>
  <si>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</si>
  <si>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</si>
  <si>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</si>
  <si>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</si>
  <si>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</si>
  <si>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</si>
  <si>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</si>
  <si>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</si>
  <si>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</si>
  <si>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</si>
  <si>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</si>
  <si>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</si>
  <si>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</si>
  <si>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</si>
  <si>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</si>
  <si>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</si>
  <si>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</si>
  <si>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</si>
  <si>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</si>
  <si>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</si>
  <si>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</si>
  <si>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</si>
  <si>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</si>
  <si>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</si>
  <si>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</si>
  <si>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</si>
  <si>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</si>
  <si>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</si>
  <si>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</si>
  <si>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</si>
  <si>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</si>
  <si>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</si>
  <si>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</si>
  <si>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</si>
  <si>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</si>
  <si>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</si>
  <si>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</si>
  <si>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</si>
  <si>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</si>
  <si>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</si>
  <si>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</si>
  <si>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</si>
  <si>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</si>
  <si>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</si>
  <si>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</si>
  <si>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</si>
  <si>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</si>
  <si>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</si>
  <si>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</si>
  <si>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</si>
  <si>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</si>
  <si>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</si>
  <si>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</si>
  <si>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</si>
  <si>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</si>
  <si>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</si>
  <si>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</si>
  <si>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</si>
  <si>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</si>
  <si>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</si>
  <si>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</si>
  <si>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</si>
  <si>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</si>
  <si>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</si>
  <si>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</si>
  <si>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</si>
  <si>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</si>
  <si>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</si>
  <si>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</si>
  <si>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</si>
  <si>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</si>
  <si>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</si>
  <si>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</si>
  <si>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</si>
  <si>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</si>
  <si>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</si>
  <si>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</si>
  <si>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</si>
  <si>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</si>
  <si>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</si>
  <si>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</si>
  <si>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</si>
  <si>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</si>
  <si>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</si>
  <si>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</si>
  <si>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</si>
  <si>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</si>
  <si>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</si>
  <si>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</si>
  <si>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</si>
  <si>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</si>
  <si>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</si>
  <si>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</si>
  <si>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</si>
  <si>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</si>
  <si>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</si>
  <si>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</si>
  <si>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</si>
  <si>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</si>
  <si>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</si>
  <si>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</si>
  <si>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</si>
  <si>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</si>
  <si>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</si>
  <si>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</si>
  <si>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</si>
  <si>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</si>
  <si>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</si>
  <si>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</si>
  <si>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</si>
  <si>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</si>
  <si>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</si>
  <si>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</si>
  <si>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</si>
  <si>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</si>
  <si>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</si>
  <si>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</si>
  <si>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</si>
  <si>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</si>
  <si>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</si>
  <si>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</si>
  <si>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</si>
  <si>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</si>
  <si>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</si>
  <si>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</si>
  <si>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</si>
  <si>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</si>
  <si>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</si>
  <si>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</si>
  <si>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</si>
  <si>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</si>
  <si>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</si>
  <si>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</si>
  <si>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</si>
  <si>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</si>
  <si>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</si>
  <si>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</si>
  <si>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</si>
  <si>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</si>
  <si>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</si>
  <si>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</si>
  <si>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</si>
  <si>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</si>
  <si>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</si>
  <si>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</si>
  <si>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</si>
  <si>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</si>
  <si>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</si>
  <si>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</si>
  <si>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</si>
  <si>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</si>
  <si>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</si>
  <si>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</si>
  <si>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</si>
  <si>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</si>
  <si>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</si>
  <si>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</si>
  <si>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</si>
  <si>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</si>
  <si>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</si>
  <si>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</si>
  <si>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</si>
  <si>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</si>
  <si>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</si>
  <si>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</si>
  <si>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</si>
  <si>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</si>
  <si>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</si>
  <si>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</si>
  <si>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</si>
  <si>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</si>
  <si>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</si>
  <si>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</si>
  <si>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</si>
  <si>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</si>
  <si>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</si>
  <si>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</si>
  <si>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</si>
  <si>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</si>
  <si>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</si>
  <si>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</si>
  <si>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</si>
  <si>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</si>
  <si>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</si>
  <si>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</si>
  <si>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</si>
  <si>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</si>
  <si>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</si>
  <si>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</si>
  <si>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</si>
  <si>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</si>
  <si>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</si>
  <si>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</si>
  <si>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</si>
  <si>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</si>
  <si>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</si>
  <si>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</si>
  <si>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</si>
  <si>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</si>
  <si>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</si>
  <si>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</si>
  <si>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</si>
  <si>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</si>
  <si>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</si>
  <si>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</si>
  <si>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</si>
  <si>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</si>
  <si>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</si>
  <si>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</si>
  <si>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</si>
  <si>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</si>
  <si>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</si>
  <si>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</si>
  <si>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</si>
  <si>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</si>
  <si>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</si>
  <si>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</si>
  <si>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</si>
  <si>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</si>
  <si>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</si>
  <si>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</si>
  <si>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</si>
  <si>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</si>
  <si>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</si>
  <si>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</si>
  <si>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</si>
  <si>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</si>
  <si>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</si>
  <si>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</si>
  <si>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</si>
  <si>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</si>
  <si>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</si>
  <si>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</si>
  <si>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</si>
  <si>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</si>
  <si>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</si>
  <si>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</si>
  <si>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</si>
  <si>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</si>
  <si>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</si>
  <si>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</si>
  <si>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</si>
  <si>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</si>
  <si>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</si>
  <si>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</si>
  <si>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</si>
  <si>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</si>
  <si>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</si>
  <si>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</si>
  <si>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</si>
  <si>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</si>
  <si>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</si>
  <si>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</si>
  <si>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</si>
  <si>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</si>
  <si>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</si>
  <si>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</si>
  <si>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</si>
  <si>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</si>
  <si>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</si>
  <si>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</si>
  <si>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</si>
  <si>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</si>
  <si>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</si>
  <si>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</si>
  <si>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</si>
  <si>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</si>
  <si>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</si>
  <si>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</si>
  <si>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</si>
  <si>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</si>
  <si>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</si>
  <si>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</si>
  <si>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</si>
  <si>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</si>
  <si>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</si>
  <si>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</si>
  <si>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</si>
  <si>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</si>
  <si>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</si>
  <si>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</si>
  <si>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</si>
  <si>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</si>
  <si>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</si>
  <si>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</si>
  <si>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</si>
  <si>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</si>
  <si>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</si>
  <si>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</si>
  <si>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</si>
  <si>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</si>
  <si>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</si>
  <si>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</si>
  <si>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</si>
  <si>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</si>
  <si>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</si>
  <si>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</si>
  <si>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</si>
  <si>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</si>
  <si>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</si>
  <si>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</si>
  <si>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</si>
  <si>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</si>
  <si>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</si>
  <si>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</si>
  <si>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</si>
  <si>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</si>
  <si>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</si>
  <si>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</si>
  <si>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</si>
  <si>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</si>
  <si>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</si>
  <si>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</si>
  <si>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</si>
  <si>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</si>
  <si>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</si>
  <si>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</si>
  <si>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</si>
  <si>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</si>
  <si>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</si>
  <si>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</si>
  <si>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</si>
  <si>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</si>
  <si>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</si>
  <si>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</si>
  <si>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</si>
  <si>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</si>
  <si>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</si>
  <si>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</si>
  <si>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</si>
  <si>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</si>
  <si>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</si>
  <si>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</si>
  <si>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</si>
  <si>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</si>
  <si>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</si>
  <si>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</si>
  <si>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</si>
  <si>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</si>
  <si>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</si>
  <si>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</si>
  <si>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</si>
  <si>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</si>
  <si>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</si>
  <si>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</si>
  <si>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</si>
  <si>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</si>
  <si>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</si>
  <si>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</si>
  <si>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</si>
  <si>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</si>
  <si>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</si>
  <si>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</si>
  <si>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</si>
  <si>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</si>
  <si>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</si>
  <si>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</si>
  <si>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</si>
  <si>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</si>
  <si>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</si>
  <si>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</si>
  <si>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</si>
  <si>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</si>
  <si>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</si>
  <si>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</si>
  <si>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</si>
  <si>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</si>
  <si>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</si>
  <si>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</si>
  <si>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</si>
  <si>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</si>
  <si>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</si>
  <si>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</si>
  <si>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</si>
  <si>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</si>
  <si>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</si>
  <si>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</si>
  <si>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</si>
  <si>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</si>
  <si>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</si>
  <si>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</si>
  <si>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</si>
  <si>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</si>
  <si>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</si>
  <si>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</si>
  <si>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</si>
  <si>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</si>
  <si>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</si>
  <si>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</si>
  <si>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</si>
  <si>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</si>
  <si>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</si>
  <si>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</si>
  <si>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</si>
  <si>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</si>
  <si>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</si>
  <si>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</si>
  <si>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</si>
  <si>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</si>
  <si>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</si>
  <si>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</si>
  <si>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</si>
  <si>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</si>
  <si>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</si>
  <si>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</si>
  <si>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</si>
  <si>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</si>
  <si>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</si>
  <si>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</si>
  <si>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</si>
  <si>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</si>
  <si>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</si>
  <si>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</si>
  <si>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</si>
  <si>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</si>
  <si>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</si>
  <si>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</si>
  <si>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</si>
  <si>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</si>
  <si>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</si>
  <si>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</si>
  <si>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</si>
  <si>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</si>
  <si>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</si>
  <si>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</si>
  <si>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</si>
  <si>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</si>
  <si>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</si>
  <si>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</si>
  <si>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</si>
  <si>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</si>
  <si>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</si>
  <si>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</si>
  <si>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</si>
  <si>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</si>
  <si>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</si>
  <si>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</si>
  <si>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</si>
  <si>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</si>
  <si>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</si>
  <si>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</si>
  <si>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</si>
  <si>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</si>
  <si>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</si>
  <si>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</si>
  <si>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</si>
  <si>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</si>
  <si>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</si>
  <si>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</si>
  <si>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</si>
  <si>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</si>
  <si>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</si>
  <si>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</si>
  <si>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</si>
  <si>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</si>
  <si>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</si>
  <si>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</si>
  <si>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</si>
  <si>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</si>
  <si>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</si>
  <si>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</si>
  <si>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</si>
  <si>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</si>
  <si>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</si>
  <si>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</si>
  <si>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</si>
  <si>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</si>
  <si>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</si>
  <si>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</si>
  <si>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</si>
  <si>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</si>
  <si>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</si>
  <si>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</si>
  <si>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</si>
  <si>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</si>
  <si>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</si>
  <si>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</si>
  <si>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</si>
  <si>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</si>
  <si>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</si>
  <si>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</si>
  <si>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</si>
  <si>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</si>
  <si>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</si>
  <si>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</si>
  <si>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</si>
  <si>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</si>
  <si>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</si>
  <si>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</si>
  <si>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</si>
  <si>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</si>
  <si>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</si>
  <si>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</si>
  <si>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</si>
  <si>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</si>
  <si>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</si>
  <si>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</si>
  <si>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</si>
  <si>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</si>
  <si>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</si>
  <si>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</si>
  <si>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</si>
  <si>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</si>
  <si>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</si>
  <si>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</si>
  <si>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</si>
  <si>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</si>
  <si>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</si>
  <si>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</si>
  <si>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</si>
  <si>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</si>
  <si>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</si>
  <si>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</si>
  <si>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</si>
  <si>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</si>
  <si>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</si>
  <si>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</si>
  <si>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</si>
  <si>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</si>
  <si>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</si>
  <si>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</si>
  <si>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</si>
  <si>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</si>
  <si>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</si>
  <si>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</si>
  <si>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</si>
  <si>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</si>
  <si>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</si>
  <si>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</si>
  <si>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</si>
  <si>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</si>
  <si>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</si>
  <si>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</si>
  <si>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</si>
  <si>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</si>
  <si>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</si>
  <si>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</si>
  <si>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</si>
  <si>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</si>
  <si>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</si>
  <si>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</si>
  <si>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</si>
  <si>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</si>
  <si>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</si>
  <si>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</si>
  <si>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</si>
  <si>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</si>
  <si>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</si>
  <si>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</si>
  <si>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</si>
  <si>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</si>
  <si>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</si>
  <si>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</si>
  <si>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</si>
  <si>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</si>
  <si>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</si>
  <si>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</si>
  <si>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</si>
  <si>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</si>
  <si>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</si>
  <si>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</si>
  <si>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</si>
  <si>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</si>
  <si>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</si>
  <si>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</si>
  <si>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</si>
  <si>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</si>
  <si>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</si>
  <si>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</si>
  <si>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</si>
  <si>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</si>
  <si>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</si>
  <si>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</si>
  <si>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</si>
  <si>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</si>
  <si>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</si>
  <si>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</si>
  <si>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</si>
  <si>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</si>
  <si>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</si>
  <si>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</si>
  <si>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</si>
  <si>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</si>
  <si>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</si>
  <si>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</si>
  <si>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</si>
  <si>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</si>
  <si>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</si>
  <si>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</si>
  <si>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</si>
  <si>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</si>
  <si>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</si>
  <si>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</si>
  <si>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</si>
  <si>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</si>
  <si>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</si>
  <si>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</si>
  <si>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</si>
  <si>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</si>
  <si>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</si>
  <si>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</si>
  <si>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</si>
  <si>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</si>
  <si>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</si>
  <si>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</si>
  <si>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</si>
  <si>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</si>
  <si>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</si>
  <si>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</si>
  <si>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</si>
  <si>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</si>
  <si>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</si>
  <si>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</si>
  <si>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</si>
  <si>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</si>
  <si>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</si>
  <si>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</si>
  <si>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</si>
  <si>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</si>
  <si>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</si>
  <si>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</si>
  <si>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</si>
  <si>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</si>
  <si>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</si>
  <si>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</si>
  <si>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</si>
  <si>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</si>
  <si>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</si>
  <si>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</si>
  <si>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</si>
  <si>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</si>
  <si>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</si>
  <si>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</si>
  <si>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</si>
  <si>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</si>
  <si>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</si>
  <si>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</si>
  <si>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</si>
  <si>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</si>
  <si>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</si>
  <si>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</si>
  <si>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</si>
  <si>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</si>
  <si>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</si>
  <si>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</si>
  <si>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</si>
  <si>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</si>
  <si>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</si>
  <si>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</si>
  <si>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</si>
  <si>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</si>
  <si>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</si>
  <si>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</si>
  <si>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</si>
  <si>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</si>
  <si>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</si>
  <si>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</si>
  <si>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</si>
  <si>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</si>
  <si>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</si>
  <si>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</si>
  <si>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</si>
  <si>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</si>
  <si>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</si>
  <si>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</si>
  <si>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</si>
  <si>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</si>
  <si>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</si>
  <si>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</si>
  <si>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</si>
  <si>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</si>
  <si>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</si>
  <si>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</si>
  <si>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</si>
  <si>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</si>
  <si>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</si>
  <si>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</si>
  <si>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</si>
  <si>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</si>
  <si>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</si>
  <si>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</si>
  <si>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</si>
  <si>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</si>
  <si>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</si>
  <si>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</si>
  <si>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</si>
  <si>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</si>
  <si>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</si>
  <si>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</si>
  <si>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</si>
  <si>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</si>
  <si>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</si>
  <si>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</si>
  <si>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</si>
  <si>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</si>
  <si>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</si>
  <si>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</si>
  <si>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</si>
  <si>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</si>
  <si>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</si>
  <si>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</si>
  <si>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</si>
  <si>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</si>
  <si>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</si>
  <si>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</si>
  <si>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</si>
  <si>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</si>
  <si>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</si>
  <si>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</si>
  <si>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</si>
  <si>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</si>
  <si>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</si>
  <si>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</si>
  <si>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</si>
  <si>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</si>
  <si>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</si>
  <si>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</si>
  <si>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</si>
  <si>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</si>
  <si>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</si>
  <si>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</si>
  <si>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</si>
  <si>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</si>
  <si>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</si>
  <si>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</si>
  <si>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</si>
  <si>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</si>
  <si>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</si>
  <si>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</si>
  <si>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</si>
  <si>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</si>
  <si>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</si>
  <si>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</si>
  <si>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</si>
  <si>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</si>
  <si>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</si>
  <si>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</si>
  <si>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</si>
  <si>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</si>
  <si>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</si>
  <si>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</si>
  <si>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</si>
  <si>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</si>
  <si>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</si>
  <si>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</si>
  <si>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</si>
  <si>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</si>
  <si>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</si>
  <si>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</si>
  <si>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</si>
  <si>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</si>
  <si>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</si>
  <si>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</si>
  <si>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</si>
  <si>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</si>
  <si>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</si>
  <si>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</si>
  <si>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</si>
  <si>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</si>
  <si>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</si>
  <si>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</si>
  <si>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</si>
  <si>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</si>
  <si>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</si>
  <si>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</si>
  <si>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</si>
  <si>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</si>
  <si>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</si>
  <si>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</si>
  <si>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</si>
  <si>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</si>
  <si>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</si>
  <si>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</si>
  <si>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</si>
  <si>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</si>
  <si>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</si>
  <si>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</si>
  <si>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</si>
  <si>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</si>
  <si>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</si>
  <si>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</si>
  <si>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</si>
  <si>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</si>
  <si>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</si>
  <si>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</si>
  <si>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</si>
  <si>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</si>
  <si>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</si>
  <si>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</si>
  <si>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</si>
  <si>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</si>
  <si>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</si>
  <si>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</si>
  <si>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</si>
  <si>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</si>
  <si>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</si>
  <si>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</si>
  <si>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</si>
  <si>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</si>
  <si>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</si>
  <si>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</si>
  <si>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</si>
  <si>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</si>
  <si>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</si>
  <si>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</si>
  <si>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</si>
  <si>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</si>
  <si>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</si>
  <si>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</si>
  <si>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</si>
  <si>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</si>
  <si>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</si>
  <si>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</si>
  <si>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</si>
  <si>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</si>
  <si>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</si>
  <si>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</si>
  <si>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</si>
  <si>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</si>
  <si>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</si>
  <si>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</si>
  <si>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</si>
  <si>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</si>
  <si>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</si>
  <si>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</si>
  <si>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</si>
  <si>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</si>
  <si>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</si>
  <si>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</si>
  <si>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</si>
  <si>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</si>
  <si>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</si>
  <si>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</si>
  <si>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</si>
  <si>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</si>
  <si>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</si>
  <si>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</si>
  <si>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</si>
  <si>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</si>
  <si>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</si>
  <si>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</si>
  <si>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</si>
  <si>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</si>
  <si>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</si>
  <si>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</si>
  <si>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</si>
  <si>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</si>
  <si>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</si>
  <si>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</si>
  <si>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</si>
  <si>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</si>
  <si>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</si>
  <si>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</si>
  <si>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</si>
  <si>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</si>
  <si>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</si>
  <si>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</si>
  <si>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</si>
  <si>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</si>
  <si>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</si>
  <si>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</si>
  <si>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</si>
  <si>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</si>
  <si>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</si>
  <si>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</si>
  <si>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</si>
  <si>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</si>
  <si>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</si>
  <si>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</si>
  <si>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</si>
  <si>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</si>
  <si>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</si>
  <si>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</si>
  <si>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</si>
  <si>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</si>
  <si>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</si>
  <si>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</si>
  <si>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</si>
  <si>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</si>
  <si>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</si>
  <si>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</si>
  <si>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</si>
  <si>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</si>
  <si>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</si>
  <si>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</si>
  <si>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</si>
  <si>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</si>
  <si>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</si>
  <si>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</si>
  <si>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</si>
  <si>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</si>
  <si>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</si>
  <si>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</si>
  <si>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</si>
  <si>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</si>
  <si>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</si>
  <si>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</si>
  <si>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</si>
  <si>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</si>
  <si>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</si>
  <si>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</si>
  <si>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</si>
  <si>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</si>
  <si>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</si>
  <si>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</si>
  <si>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</si>
  <si>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</si>
  <si>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</si>
  <si>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</si>
  <si>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</si>
  <si>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</si>
  <si>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</si>
  <si>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</si>
  <si>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</si>
  <si>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</si>
  <si>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</si>
  <si>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</si>
  <si>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</si>
  <si>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</si>
  <si>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</si>
  <si>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</si>
  <si>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</si>
  <si>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</si>
  <si>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</si>
  <si>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</si>
  <si>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</si>
  <si>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</si>
  <si>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</si>
  <si>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</si>
  <si>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</si>
  <si>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</si>
  <si>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</si>
  <si>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</si>
  <si>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</si>
  <si>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</si>
  <si>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</si>
  <si>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</si>
  <si>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</si>
  <si>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</si>
  <si>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</si>
  <si>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</si>
  <si>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</si>
  <si>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</si>
  <si>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</si>
  <si>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</si>
  <si>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</si>
  <si>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</si>
  <si>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</si>
  <si>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</si>
  <si>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</si>
  <si>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</si>
  <si>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</si>
  <si>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</si>
  <si>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</si>
  <si>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</si>
  <si>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</si>
  <si>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</si>
  <si>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</si>
  <si>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</si>
  <si>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</si>
  <si>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</si>
  <si>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</si>
  <si>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</si>
  <si>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</si>
  <si>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</si>
  <si>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</si>
  <si>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</si>
  <si>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</si>
  <si>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</si>
  <si>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</si>
  <si>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</si>
  <si>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</si>
  <si>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</si>
  <si>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</si>
  <si>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</si>
  <si>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</si>
  <si>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</si>
  <si>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</si>
  <si>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</si>
  <si>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</si>
  <si>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</si>
  <si>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</si>
  <si>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</si>
  <si>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</si>
  <si>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</si>
  <si>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</si>
  <si>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</si>
  <si>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</si>
  <si>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</si>
  <si>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</si>
  <si>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</si>
  <si>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</si>
  <si>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</si>
  <si>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</si>
  <si>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</si>
  <si>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</si>
  <si>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</si>
  <si>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</si>
  <si>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</si>
  <si>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</si>
  <si>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</si>
  <si>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</si>
  <si>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</si>
  <si>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</si>
  <si>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</si>
  <si>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</si>
  <si>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</si>
  <si>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</si>
  <si>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</si>
  <si>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</si>
  <si>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</si>
  <si>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</si>
  <si>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</si>
  <si>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</si>
  <si>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</si>
  <si>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</si>
  <si>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</si>
  <si>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</si>
  <si>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</si>
  <si>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</si>
  <si>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</si>
  <si>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</si>
  <si>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</si>
  <si>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</si>
  <si>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</si>
  <si>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</si>
  <si>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</si>
  <si>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</si>
  <si>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</si>
  <si>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</si>
  <si>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</si>
  <si>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</si>
  <si>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</si>
  <si>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</si>
  <si>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</si>
  <si>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</si>
  <si>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</si>
  <si>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</si>
  <si>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</si>
  <si>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</si>
  <si>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</si>
  <si>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</si>
  <si>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</si>
  <si>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</si>
  <si>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</si>
  <si>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</si>
  <si>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</si>
  <si>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</si>
  <si>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</si>
  <si>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</si>
  <si>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</si>
  <si>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</si>
  <si>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</si>
  <si>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</si>
  <si>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</si>
  <si>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</si>
  <si>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</si>
  <si>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</si>
  <si>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</si>
  <si>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</si>
  <si>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</si>
  <si>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</si>
  <si>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</si>
  <si>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</si>
  <si>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</si>
  <si>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</si>
  <si>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</si>
  <si>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</si>
  <si>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</si>
  <si>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</si>
  <si>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</si>
  <si>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</si>
  <si>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</si>
  <si>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</si>
  <si>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</si>
  <si>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</si>
  <si>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</si>
  <si>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</si>
  <si>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</si>
  <si>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</si>
  <si>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</si>
  <si>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</si>
  <si>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</si>
  <si>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</si>
  <si>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</si>
  <si>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</si>
  <si>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</si>
  <si>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</si>
  <si>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</si>
  <si>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</si>
  <si>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</si>
  <si>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</si>
  <si>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</si>
  <si>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</si>
  <si>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</si>
  <si>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</si>
  <si>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</si>
  <si>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</si>
  <si>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</si>
  <si>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</si>
  <si>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</si>
  <si>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</si>
  <si>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</si>
  <si>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</si>
  <si>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</si>
  <si>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</si>
  <si>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</si>
  <si>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</si>
  <si>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</si>
  <si>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</si>
  <si>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</si>
  <si>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</si>
  <si>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</si>
  <si>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</si>
  <si>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</si>
  <si>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</si>
  <si>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</si>
  <si>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</si>
  <si>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</si>
  <si>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</si>
  <si>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</si>
  <si>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</si>
  <si>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</si>
  <si>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</si>
  <si>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</si>
  <si>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</si>
  <si>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</si>
  <si>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</si>
  <si>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</si>
  <si>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</si>
  <si>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</si>
  <si>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</si>
  <si>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</si>
  <si>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</si>
  <si>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</si>
  <si>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</si>
  <si>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</si>
  <si>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</si>
  <si>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</si>
  <si>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</si>
  <si>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</si>
  <si>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</si>
  <si>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</si>
  <si>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</si>
  <si>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</si>
  <si>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</si>
  <si>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</si>
  <si>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</si>
  <si>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</si>
  <si>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</si>
  <si>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</si>
  <si>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</si>
  <si>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</si>
  <si>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</si>
  <si>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</si>
  <si>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</si>
  <si>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</si>
  <si>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</si>
  <si>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</si>
  <si>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</si>
  <si>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</si>
  <si>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</si>
  <si>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</si>
  <si>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</si>
  <si>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</si>
  <si>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</si>
  <si>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</si>
  <si>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</si>
  <si>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</si>
  <si>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</si>
  <si>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</si>
  <si>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</si>
  <si>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</si>
  <si>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</si>
  <si>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</si>
  <si>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</si>
  <si>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</si>
  <si>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</si>
  <si>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</si>
  <si>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</si>
  <si>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</si>
  <si>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</si>
  <si>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</si>
  <si>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</si>
  <si>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</si>
  <si>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</si>
  <si>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</si>
  <si>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</si>
  <si>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</si>
  <si>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</si>
  <si>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</si>
  <si>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</si>
  <si>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</si>
  <si>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</si>
  <si>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</si>
  <si>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</si>
  <si>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</si>
  <si>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</si>
  <si>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</si>
  <si>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</si>
  <si>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</si>
  <si>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</si>
  <si>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</si>
  <si>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</si>
  <si>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</si>
  <si>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</si>
  <si>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</si>
  <si>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</si>
  <si>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</si>
  <si>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</si>
  <si>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</si>
  <si>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</si>
  <si>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</si>
  <si>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</si>
  <si>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</si>
  <si>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</si>
  <si>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</si>
  <si>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</si>
  <si>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</si>
  <si>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</si>
  <si>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</si>
  <si>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</si>
  <si>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</si>
  <si>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</si>
  <si>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</si>
  <si>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</si>
  <si>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</si>
  <si>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</si>
  <si>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</si>
  <si>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</si>
  <si>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</si>
  <si>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</si>
  <si>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</si>
  <si>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</si>
  <si>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</si>
  <si>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</si>
  <si>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</si>
  <si>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</si>
  <si>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</si>
  <si>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</si>
  <si>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</si>
  <si>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</si>
  <si>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</si>
  <si>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</si>
  <si>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</si>
  <si>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</si>
  <si>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</si>
  <si>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</si>
  <si>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</si>
  <si>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</si>
  <si>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</si>
  <si>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</si>
  <si>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</si>
  <si>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</si>
  <si>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</si>
  <si>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</si>
  <si>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</si>
  <si>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</si>
  <si>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</si>
  <si>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</si>
  <si>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</si>
  <si>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</si>
  <si>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</si>
  <si>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</si>
  <si>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</si>
  <si>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</si>
  <si>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</si>
  <si>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</si>
  <si>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</si>
  <si>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</si>
  <si>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</si>
  <si>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</si>
  <si>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</si>
  <si>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</si>
  <si>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</si>
  <si>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</si>
  <si>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</si>
  <si>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</si>
  <si>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</si>
  <si>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</si>
  <si>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</si>
  <si>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</si>
  <si>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</si>
  <si>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</si>
  <si>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</si>
  <si>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</si>
  <si>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</si>
  <si>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</si>
  <si>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</si>
  <si>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</si>
  <si>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</si>
  <si>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</si>
  <si>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</si>
  <si>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</si>
  <si>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</si>
  <si>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</si>
  <si>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</si>
  <si>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</si>
  <si>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</si>
  <si>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</si>
  <si>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</si>
  <si>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</si>
  <si>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</si>
  <si>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</si>
  <si>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</si>
  <si>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</si>
  <si>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</si>
  <si>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</si>
  <si>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</si>
  <si>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</si>
  <si>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</si>
  <si>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</si>
  <si>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</si>
  <si>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</si>
  <si>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</si>
  <si>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</si>
  <si>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</si>
  <si>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</si>
  <si>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</si>
  <si>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</si>
  <si>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</si>
  <si>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</si>
  <si>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</si>
  <si>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</si>
  <si>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</si>
  <si>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</si>
  <si>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</si>
  <si>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</si>
  <si>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</si>
  <si>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</si>
  <si>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</si>
  <si>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</si>
  <si>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</si>
  <si>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</si>
  <si>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</si>
  <si>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</si>
  <si>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</si>
  <si>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</si>
  <si>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</si>
  <si>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</si>
  <si>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</si>
  <si>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</si>
  <si>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</si>
  <si>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</si>
  <si>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</si>
  <si>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</si>
  <si>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</si>
  <si>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</si>
  <si>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</si>
  <si>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</si>
  <si>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</si>
  <si>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</si>
  <si>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</si>
  <si>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</si>
  <si>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</si>
  <si>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</si>
  <si>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</si>
  <si>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</si>
  <si>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</si>
  <si>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</si>
  <si>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</si>
  <si>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</si>
  <si>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</si>
  <si>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</si>
  <si>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</si>
  <si>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</si>
  <si>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</si>
  <si>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</si>
  <si>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</si>
  <si>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</si>
  <si>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</si>
  <si>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</si>
  <si>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</si>
  <si>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</si>
  <si>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</si>
  <si>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</si>
  <si>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</si>
  <si>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</si>
  <si>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</si>
  <si>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</si>
  <si>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</si>
  <si>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</si>
  <si>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</si>
  <si>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</si>
  <si>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</si>
  <si>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</si>
  <si>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</si>
  <si>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</si>
  <si>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</si>
  <si>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</si>
  <si>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</si>
  <si>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</si>
  <si>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</si>
  <si>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</si>
  <si>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</si>
  <si>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</si>
  <si>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</si>
  <si>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</si>
  <si>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</si>
  <si>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</si>
  <si>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</si>
  <si>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</si>
  <si>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</si>
  <si>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</si>
  <si>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</si>
  <si>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</si>
  <si>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</si>
  <si>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</si>
  <si>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</si>
  <si>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</si>
  <si>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</si>
  <si>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</si>
  <si>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</si>
  <si>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</si>
  <si>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</si>
  <si>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</si>
  <si>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</si>
  <si>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</si>
  <si>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</si>
  <si>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</si>
  <si>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</si>
  <si>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</si>
  <si>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</si>
  <si>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</si>
  <si>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</si>
  <si>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</si>
  <si>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</si>
  <si>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</si>
  <si>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</si>
  <si>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</si>
  <si>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</si>
  <si>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</si>
  <si>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</si>
  <si>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</si>
  <si>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</si>
  <si>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</si>
  <si>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</si>
  <si>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</si>
  <si>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</si>
  <si>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</si>
  <si>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</si>
  <si>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</si>
  <si>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</si>
  <si>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</si>
  <si>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</si>
  <si>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</si>
  <si>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</si>
  <si>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</si>
  <si>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</si>
  <si>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</si>
  <si>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</si>
  <si>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</si>
  <si>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</si>
  <si>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</si>
  <si>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</si>
  <si>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</si>
  <si>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</si>
  <si>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</si>
  <si>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</si>
  <si>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</si>
  <si>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</si>
  <si>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</si>
  <si>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</si>
  <si>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</si>
  <si>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</si>
  <si>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</si>
  <si>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</si>
  <si>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</si>
  <si>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</si>
  <si>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</si>
  <si>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</si>
  <si>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</si>
  <si>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</si>
  <si>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</si>
  <si>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</si>
  <si>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</si>
  <si>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</si>
  <si>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</si>
  <si>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</si>
  <si>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</si>
  <si>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</si>
  <si>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</si>
  <si>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</si>
  <si>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</si>
  <si>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</si>
  <si>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</si>
  <si>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</si>
  <si>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</si>
  <si>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</si>
  <si>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</si>
  <si>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</si>
  <si>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</si>
  <si>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</si>
  <si>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</si>
  <si>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</si>
  <si>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</si>
  <si>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</si>
  <si>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</si>
  <si>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</si>
  <si>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</si>
  <si>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</si>
  <si>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</si>
  <si>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</si>
  <si>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</si>
  <si>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</si>
  <si>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</si>
  <si>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</si>
  <si>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</si>
  <si>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</si>
  <si>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</si>
  <si>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</si>
  <si>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</si>
  <si>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</si>
  <si>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</si>
  <si>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</si>
  <si>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</si>
  <si>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</si>
  <si>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</si>
  <si>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</si>
  <si>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</si>
  <si>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</si>
  <si>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</si>
  <si>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</si>
  <si>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</si>
  <si>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</si>
  <si>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</si>
  <si>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</si>
  <si>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</si>
  <si>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</si>
  <si>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</si>
  <si>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</si>
  <si>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</si>
  <si>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</si>
  <si>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</si>
  <si>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</si>
  <si>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</si>
  <si>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</si>
  <si>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</si>
  <si>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</si>
  <si>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</si>
  <si>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</si>
  <si>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</si>
  <si>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</si>
  <si>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</si>
  <si>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</si>
  <si>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</si>
  <si>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</si>
  <si>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</si>
  <si>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</si>
  <si>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</si>
  <si>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</si>
  <si>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</si>
  <si>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</si>
  <si>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</si>
  <si>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</si>
  <si>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</si>
  <si>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</si>
  <si>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</si>
  <si>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</si>
  <si>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</si>
  <si>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</si>
  <si>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</si>
  <si>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</si>
  <si>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</si>
  <si>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</si>
  <si>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</si>
  <si>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</si>
  <si>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</si>
  <si>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</si>
  <si>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</si>
  <si>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</si>
  <si>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</si>
  <si>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</si>
  <si>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</si>
  <si>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</si>
  <si>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</si>
  <si>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</si>
  <si>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</si>
  <si>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</si>
  <si>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</si>
  <si>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</si>
  <si>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</si>
  <si>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</si>
  <si>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</si>
  <si>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</si>
  <si>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</si>
  <si>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</si>
  <si>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</si>
  <si>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</si>
  <si>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</si>
  <si>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</si>
  <si>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</si>
  <si>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</si>
  <si>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</si>
  <si>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</si>
  <si>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</si>
  <si>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</si>
  <si>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</si>
  <si>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</si>
  <si>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</si>
  <si>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</si>
  <si>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</si>
  <si>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</si>
  <si>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</si>
  <si>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</si>
  <si>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</si>
  <si>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</si>
  <si>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</si>
  <si>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</si>
  <si>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</si>
  <si>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</si>
  <si>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</si>
  <si>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</si>
  <si>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</si>
  <si>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</si>
  <si>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</si>
  <si>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</si>
  <si>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</si>
  <si>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</si>
  <si>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</si>
  <si>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</si>
  <si>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</si>
  <si>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</si>
  <si>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</si>
  <si>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</si>
  <si>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</si>
  <si>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</si>
  <si>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</si>
  <si>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</si>
  <si>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</si>
  <si>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</si>
  <si>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</si>
  <si>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</si>
  <si>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</si>
  <si>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</si>
  <si>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</si>
  <si>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</si>
  <si>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</si>
  <si>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</si>
  <si>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</si>
  <si>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</si>
  <si>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</si>
  <si>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</si>
  <si>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</si>
  <si>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</si>
  <si>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</si>
  <si>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</si>
  <si>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</si>
  <si>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</si>
  <si>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</si>
  <si>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</si>
  <si>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</si>
  <si>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</si>
  <si>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</si>
  <si>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</si>
  <si>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</si>
  <si>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</si>
  <si>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</si>
  <si>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</si>
  <si>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</si>
  <si>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</si>
  <si>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</si>
  <si>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</si>
  <si>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</si>
  <si>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</si>
  <si>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</si>
  <si>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</si>
  <si>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</si>
  <si>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</si>
  <si>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</si>
  <si>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</si>
  <si>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</si>
  <si>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</si>
  <si>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</si>
  <si>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</si>
  <si>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</si>
  <si>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</si>
  <si>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</si>
  <si>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</si>
  <si>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</si>
  <si>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</si>
  <si>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</si>
  <si>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</si>
  <si>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</si>
  <si>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</si>
  <si>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</si>
  <si>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</si>
  <si>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</si>
  <si>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</si>
  <si>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</si>
  <si>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</si>
  <si>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</si>
  <si>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</si>
  <si>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</si>
  <si>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</si>
  <si>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</si>
  <si>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</si>
  <si>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</si>
  <si>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</si>
  <si>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</si>
  <si>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</si>
  <si>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</si>
  <si>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</si>
  <si>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</si>
  <si>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</si>
  <si>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</si>
  <si>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</si>
  <si>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</si>
  <si>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</si>
  <si>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</si>
  <si>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</si>
  <si>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</si>
  <si>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</si>
  <si>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</si>
  <si>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</si>
  <si>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</si>
  <si>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</si>
  <si>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</si>
  <si>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</si>
  <si>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</si>
  <si>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</si>
  <si>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</si>
  <si>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</si>
  <si>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</si>
  <si>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</si>
  <si>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</si>
  <si>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</si>
  <si>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</si>
  <si>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</si>
  <si>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</si>
  <si>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</si>
  <si>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</si>
  <si>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</si>
  <si>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</si>
  <si>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</si>
  <si>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</si>
  <si>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</si>
  <si>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</si>
  <si>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</si>
  <si>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</si>
  <si>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</si>
  <si>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</si>
  <si>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</si>
  <si>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</si>
  <si>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</si>
  <si>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</si>
  <si>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</si>
  <si>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</si>
  <si>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</si>
  <si>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</si>
  <si>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</si>
  <si>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</si>
  <si>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</si>
  <si>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</si>
  <si>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</si>
  <si>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</si>
  <si>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</si>
  <si>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</si>
  <si>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</si>
  <si>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</si>
  <si>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</si>
  <si>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</si>
  <si>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</si>
  <si>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</si>
  <si>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</si>
  <si>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</si>
  <si>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</si>
  <si>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</si>
  <si>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</si>
  <si>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</si>
  <si>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</si>
  <si>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</si>
  <si>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</si>
  <si>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</si>
  <si>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</si>
  <si>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</si>
  <si>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</si>
  <si>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</si>
  <si>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</si>
  <si>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</si>
  <si>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</si>
  <si>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</si>
  <si>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</si>
  <si>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</si>
  <si>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</si>
  <si>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</si>
  <si>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</si>
  <si>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</si>
  <si>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</si>
  <si>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</si>
  <si>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</si>
  <si>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</si>
  <si>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</si>
  <si>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</si>
  <si>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</si>
  <si>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</si>
  <si>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</si>
  <si>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</si>
  <si>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</si>
  <si>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</si>
  <si>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</si>
  <si>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</si>
  <si>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</si>
  <si>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</si>
  <si>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</si>
  <si>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</si>
  <si>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</si>
  <si>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</si>
  <si>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</si>
  <si>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</si>
  <si>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</si>
  <si>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</si>
  <si>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</si>
  <si>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</si>
  <si>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</si>
  <si>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</si>
  <si>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</si>
  <si>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</si>
  <si>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</si>
  <si>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</si>
  <si>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</si>
  <si>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</si>
  <si>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</si>
  <si>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</si>
  <si>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</si>
  <si>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</si>
  <si>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</si>
  <si>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</si>
  <si>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</si>
  <si>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</si>
  <si>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</si>
  <si>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</si>
  <si>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</si>
  <si>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</si>
  <si>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</si>
  <si>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</si>
  <si>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</si>
  <si>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</si>
  <si>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</si>
  <si>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</si>
  <si>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</si>
  <si>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</si>
  <si>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</si>
  <si>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</si>
  <si>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</si>
  <si>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</si>
  <si>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</si>
  <si>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</si>
  <si>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</si>
  <si>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</si>
  <si>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</si>
  <si>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</si>
  <si>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</si>
  <si>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</si>
  <si>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</si>
  <si>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</si>
  <si>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</si>
  <si>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</si>
  <si>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</si>
  <si>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</si>
  <si>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</si>
  <si>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</si>
  <si>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</si>
  <si>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</si>
  <si>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</si>
  <si>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</si>
  <si>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</si>
  <si>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</si>
  <si>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</si>
  <si>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</si>
  <si>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</si>
  <si>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</si>
  <si>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</si>
  <si>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</si>
  <si>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</si>
  <si>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</si>
  <si>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</si>
  <si>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</si>
  <si>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</si>
  <si>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</si>
  <si>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</si>
  <si>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</si>
  <si>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</si>
  <si>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</si>
  <si>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</si>
  <si>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</si>
  <si>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</si>
  <si>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</si>
  <si>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</si>
  <si>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</si>
  <si>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</si>
  <si>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</si>
  <si>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</si>
  <si>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</si>
  <si>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</si>
  <si>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</si>
  <si>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</si>
  <si>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</si>
  <si>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</si>
  <si>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</si>
  <si>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</si>
  <si>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</si>
  <si>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</si>
  <si>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</si>
  <si>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</si>
  <si>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</si>
  <si>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</si>
  <si>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</si>
  <si>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</si>
  <si>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</si>
  <si>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</si>
  <si>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</si>
  <si>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</si>
  <si>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</si>
  <si>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</si>
  <si>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</si>
  <si>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</si>
  <si>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</si>
  <si>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</si>
  <si>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</si>
  <si>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</si>
  <si>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</si>
  <si>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</si>
  <si>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</si>
  <si>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</si>
  <si>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</si>
  <si>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</si>
  <si>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</si>
  <si>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</si>
  <si>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</si>
  <si>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</si>
  <si>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</si>
  <si>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</si>
  <si>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</si>
  <si>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</si>
  <si>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</si>
  <si>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</si>
  <si>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</si>
  <si>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</si>
  <si>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</si>
  <si>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</si>
  <si>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</si>
  <si>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</si>
  <si>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</si>
  <si>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</si>
  <si>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</si>
  <si>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</si>
  <si>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</si>
  <si>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</si>
  <si>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</si>
  <si>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</si>
  <si>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</si>
  <si>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</si>
  <si>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</si>
  <si>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</si>
  <si>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</si>
  <si>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</si>
  <si>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</si>
  <si>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</si>
  <si>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</si>
  <si>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</si>
  <si>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</si>
  <si>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</si>
  <si>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</si>
  <si>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</si>
  <si>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</si>
  <si>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</si>
  <si>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</si>
  <si>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</si>
  <si>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</si>
  <si>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</si>
  <si>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</si>
  <si>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</si>
  <si>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</si>
  <si>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</si>
  <si>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</si>
  <si>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</si>
  <si>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</si>
  <si>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</si>
  <si>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</si>
  <si>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</si>
  <si>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</si>
  <si>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</si>
  <si>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</si>
  <si>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</si>
  <si>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</si>
  <si>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</si>
  <si>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</si>
  <si>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</si>
  <si>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</si>
  <si>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</si>
  <si>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</si>
  <si>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</si>
  <si>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</si>
  <si>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</si>
  <si>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</si>
  <si>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</si>
  <si>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</si>
  <si>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</si>
  <si>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</si>
  <si>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</si>
  <si>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</si>
  <si>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</si>
  <si>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</si>
  <si>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</si>
  <si>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</si>
  <si>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</si>
  <si>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</si>
  <si>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</si>
  <si>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</si>
  <si>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</si>
  <si>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</si>
  <si>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</si>
  <si>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</si>
  <si>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</si>
  <si>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</si>
  <si>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</si>
  <si>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</si>
  <si>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</si>
  <si>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</si>
  <si>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</si>
  <si>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</si>
  <si>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</si>
  <si>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</si>
  <si>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</si>
  <si>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</si>
  <si>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</si>
  <si>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</si>
  <si>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</si>
  <si>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</si>
  <si>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</si>
  <si>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</si>
  <si>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</si>
  <si>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</si>
  <si>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</si>
  <si>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</si>
  <si>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</si>
  <si>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</si>
  <si>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</si>
  <si>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</si>
  <si>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</si>
  <si>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</si>
  <si>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</si>
  <si>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</si>
  <si>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</si>
  <si>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</si>
  <si>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</si>
  <si>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</si>
  <si>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</si>
  <si>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</si>
  <si>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</si>
  <si>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</si>
  <si>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</si>
  <si>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</si>
  <si>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</si>
  <si>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</si>
  <si>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</si>
  <si>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</si>
  <si>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</si>
  <si>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</si>
  <si>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</si>
  <si>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</si>
  <si>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</si>
  <si>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</si>
  <si>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</si>
  <si>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</si>
  <si>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</si>
  <si>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</si>
  <si>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</si>
  <si>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</si>
  <si>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</si>
  <si>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</si>
  <si>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</si>
  <si>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</si>
  <si>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</si>
  <si>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</si>
  <si>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</si>
  <si>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</si>
  <si>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</si>
  <si>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</si>
  <si>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</si>
  <si>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</si>
  <si>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</si>
  <si>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</si>
  <si>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</si>
  <si>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</si>
  <si>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</si>
  <si>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</si>
  <si>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</si>
  <si>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</si>
  <si>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</si>
  <si>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</si>
  <si>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</si>
  <si>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</si>
  <si>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</si>
  <si>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</si>
  <si>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</si>
  <si>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</si>
  <si>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</si>
  <si>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</si>
  <si>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</si>
  <si>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</si>
  <si>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</si>
  <si>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</si>
  <si>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</si>
  <si>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</si>
  <si>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</si>
  <si>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</si>
  <si>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</si>
  <si>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</si>
  <si>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</si>
  <si>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</si>
  <si>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</si>
  <si>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</si>
  <si>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</si>
  <si>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</si>
  <si>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</si>
  <si>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</si>
  <si>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</si>
  <si>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</si>
  <si>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</si>
  <si>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</si>
  <si>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</si>
  <si>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</si>
  <si>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</si>
  <si>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</si>
  <si>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</si>
  <si>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</si>
  <si>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</si>
  <si>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</si>
  <si>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</si>
  <si>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</si>
  <si>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</si>
  <si>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</si>
  <si>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</si>
  <si>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</si>
  <si>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</si>
  <si>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</si>
  <si>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</si>
  <si>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</si>
  <si>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</si>
  <si>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</si>
  <si>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</si>
  <si>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</si>
  <si>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</si>
  <si>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</si>
  <si>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</si>
  <si>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</si>
  <si>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</si>
  <si>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</si>
  <si>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</si>
  <si>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</si>
  <si>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</si>
  <si>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</si>
  <si>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</si>
  <si>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</si>
  <si>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</si>
  <si>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</si>
  <si>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</si>
  <si>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</si>
  <si>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</si>
  <si>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</si>
  <si>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</si>
  <si>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</si>
  <si>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</si>
  <si>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</si>
  <si>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</si>
  <si>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</si>
  <si>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</si>
  <si>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</si>
  <si>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</si>
  <si>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</si>
  <si>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</si>
  <si>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</si>
  <si>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</si>
  <si>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</si>
  <si>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</si>
  <si>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</si>
  <si>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</si>
  <si>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</si>
  <si>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</si>
  <si>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</si>
  <si>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</si>
  <si>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</si>
  <si>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</si>
  <si>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</si>
  <si>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</si>
  <si>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</si>
  <si>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</si>
  <si>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</si>
  <si>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</si>
  <si>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</si>
  <si>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</si>
  <si>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</si>
  <si>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</si>
  <si>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</si>
  <si>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</si>
  <si>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</si>
  <si>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</si>
  <si>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</si>
  <si>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</si>
  <si>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</si>
  <si>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</si>
  <si>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</si>
  <si>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</si>
  <si>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</si>
  <si>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</si>
  <si>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</si>
  <si>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</si>
  <si>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</si>
  <si>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</si>
  <si>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</si>
  <si>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</si>
  <si>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</si>
  <si>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</si>
  <si>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</si>
  <si>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</si>
  <si>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</si>
  <si>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</si>
  <si>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</si>
  <si>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</si>
  <si>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</si>
  <si>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</si>
  <si>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</si>
  <si>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</si>
  <si>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</si>
  <si>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</si>
  <si>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</si>
  <si>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</si>
  <si>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</si>
  <si>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</si>
  <si>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</si>
  <si>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</si>
  <si>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</si>
  <si>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</si>
  <si>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</si>
  <si>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</si>
  <si>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</si>
  <si>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</si>
  <si>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</si>
  <si>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</si>
  <si>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</si>
  <si>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</si>
  <si>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</si>
  <si>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</si>
  <si>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</si>
  <si>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</si>
  <si>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</si>
  <si>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</si>
  <si>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</si>
  <si>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</si>
  <si>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</si>
  <si>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</si>
  <si>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</si>
  <si>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</si>
  <si>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</si>
  <si>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</si>
  <si>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</si>
  <si>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</si>
  <si>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</si>
  <si>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</si>
  <si>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</si>
  <si>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</si>
  <si>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</si>
  <si>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</si>
  <si>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</si>
  <si>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</si>
  <si>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</si>
  <si>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</si>
  <si>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</si>
  <si>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</si>
  <si>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</si>
  <si>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</si>
  <si>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</si>
  <si>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</si>
  <si>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</si>
  <si>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</si>
  <si>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</si>
  <si>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</si>
  <si>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</si>
  <si>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</si>
  <si>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</si>
  <si>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</si>
  <si>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</si>
  <si>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</si>
  <si>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</si>
  <si>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</si>
  <si>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</si>
  <si>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</si>
  <si>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</si>
  <si>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</si>
  <si>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</si>
  <si>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</si>
  <si>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</si>
  <si>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</si>
  <si>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</si>
  <si>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</si>
  <si>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</si>
  <si>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</si>
  <si>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</si>
  <si>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</si>
  <si>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</si>
  <si>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</si>
  <si>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</si>
  <si>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</si>
  <si>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</si>
  <si>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</si>
  <si>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</si>
  <si>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</si>
  <si>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</si>
  <si>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</si>
  <si>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</si>
  <si>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</si>
  <si>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</si>
  <si>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</si>
  <si>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</si>
  <si>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</si>
  <si>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</si>
  <si>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</si>
  <si>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</si>
  <si>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</si>
  <si>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</si>
  <si>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</si>
  <si>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</si>
  <si>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</si>
  <si>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</si>
  <si>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</si>
  <si>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</si>
  <si>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</si>
  <si>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</si>
  <si>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</si>
  <si>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</si>
  <si>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</si>
  <si>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</si>
  <si>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</si>
  <si>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</si>
  <si>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</si>
  <si>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</si>
  <si>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</si>
  <si>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</si>
  <si>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</si>
  <si>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</si>
  <si>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</si>
  <si>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</si>
  <si>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</si>
  <si>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</si>
  <si>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</si>
  <si>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</si>
  <si>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</si>
  <si>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</si>
  <si>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</si>
  <si>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</si>
  <si>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</si>
  <si>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</si>
  <si>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</si>
  <si>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</si>
  <si>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</si>
  <si>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</si>
  <si>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</si>
  <si>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</si>
  <si>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</si>
  <si>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</si>
  <si>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</si>
  <si>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</si>
  <si>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</si>
  <si>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</si>
  <si>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</si>
  <si>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</si>
  <si>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</si>
  <si>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</si>
  <si>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</si>
  <si>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</si>
  <si>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</si>
  <si>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</si>
  <si>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</si>
  <si>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</si>
  <si>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</si>
  <si>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</si>
  <si>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</si>
  <si>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</si>
  <si>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</si>
  <si>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</si>
  <si>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</si>
  <si>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</si>
  <si>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</si>
  <si>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</si>
  <si>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</si>
  <si>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</si>
  <si>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</si>
  <si>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</si>
  <si>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</si>
  <si>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</si>
  <si>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</si>
  <si>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</si>
  <si>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</si>
  <si>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</si>
  <si>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</si>
  <si>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</si>
  <si>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</si>
  <si>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</si>
  <si>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</si>
  <si>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</si>
  <si>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</si>
  <si>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</si>
  <si>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</si>
  <si>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</si>
  <si>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</si>
  <si>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</si>
  <si>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</si>
  <si>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</si>
  <si>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</si>
  <si>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</si>
  <si>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</si>
  <si>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</si>
  <si>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</si>
  <si>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</si>
  <si>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</si>
  <si>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</si>
  <si>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</si>
  <si>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</si>
  <si>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</si>
  <si>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</si>
  <si>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</si>
  <si>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</si>
  <si>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</si>
  <si>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</si>
  <si>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</si>
  <si>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</si>
  <si>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</si>
  <si>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</si>
  <si>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</si>
  <si>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</si>
  <si>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</si>
  <si>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</si>
  <si>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</si>
  <si>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</si>
  <si>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</si>
  <si>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</si>
  <si>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</si>
  <si>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</si>
  <si>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</si>
  <si>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</si>
  <si>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</si>
  <si>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</si>
  <si>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</si>
  <si>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</si>
  <si>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</si>
  <si>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</si>
  <si>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</si>
  <si>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</si>
  <si>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</si>
  <si>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</si>
  <si>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</si>
  <si>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</si>
  <si>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</si>
  <si>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</si>
  <si>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</si>
  <si>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</si>
  <si>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</si>
  <si>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</si>
  <si>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</si>
  <si>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</si>
  <si>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</si>
  <si>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</si>
  <si>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</si>
  <si>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</si>
  <si>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</si>
  <si>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</si>
  <si>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</si>
  <si>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</si>
  <si>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</si>
  <si>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</si>
  <si>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</si>
  <si>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</si>
  <si>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</si>
  <si>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</si>
  <si>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</si>
  <si>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</si>
  <si>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</si>
  <si>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</si>
  <si>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</si>
  <si>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</si>
  <si>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</si>
  <si>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</si>
  <si>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</si>
  <si>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</si>
  <si>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</si>
  <si>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</si>
  <si>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</si>
  <si>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</si>
  <si>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</si>
  <si>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</si>
  <si>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</si>
  <si>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</si>
  <si>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</si>
  <si>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</si>
  <si>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</si>
  <si>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</si>
  <si>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</si>
  <si>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</si>
  <si>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</si>
  <si>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</si>
  <si>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</si>
  <si>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</si>
  <si>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</si>
  <si>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</si>
  <si>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</si>
  <si>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</si>
  <si>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</si>
  <si>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</si>
  <si>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</si>
  <si>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</si>
  <si>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</si>
  <si>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</si>
  <si>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</si>
  <si>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</si>
  <si>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</si>
  <si>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</si>
  <si>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</si>
  <si>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</si>
  <si>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</si>
  <si>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</si>
  <si>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</si>
  <si>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</si>
  <si>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</si>
  <si>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</si>
  <si>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</si>
  <si>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</si>
  <si>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</si>
  <si>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</si>
  <si>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</si>
  <si>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</si>
  <si>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</si>
  <si>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</si>
  <si>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</si>
  <si>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</si>
  <si>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</si>
  <si>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</si>
  <si>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</si>
  <si>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</si>
  <si>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</si>
  <si>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</si>
  <si>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</si>
  <si>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</si>
  <si>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</si>
  <si>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</si>
  <si>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</si>
  <si>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</si>
  <si>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</si>
  <si>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</si>
  <si>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</si>
  <si>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</si>
  <si>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</si>
  <si>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</si>
  <si>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</si>
  <si>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</si>
  <si>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</si>
  <si>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</si>
  <si>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</si>
  <si>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</si>
  <si>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</si>
  <si>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</si>
  <si>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</si>
  <si>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</si>
  <si>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</si>
  <si>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</si>
  <si>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</si>
  <si>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</si>
  <si>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</si>
  <si>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</si>
  <si>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</si>
  <si>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</si>
  <si>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</si>
  <si>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</si>
  <si>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</si>
  <si>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</si>
  <si>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</si>
  <si>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</si>
  <si>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</si>
  <si>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</si>
  <si>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</si>
  <si>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</si>
  <si>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</si>
  <si>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</si>
  <si>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</si>
  <si>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</si>
  <si>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</si>
  <si>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</si>
  <si>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</si>
  <si>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</si>
  <si>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</si>
  <si>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</si>
  <si>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</si>
  <si>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</si>
  <si>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</si>
  <si>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</si>
  <si>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</si>
  <si>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</si>
  <si>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</si>
  <si>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</si>
  <si>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</si>
  <si>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</si>
  <si>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</si>
  <si>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</si>
  <si>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</si>
  <si>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</si>
  <si>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</si>
  <si>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</si>
  <si>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</si>
  <si>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</si>
  <si>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</si>
  <si>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</si>
  <si>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</si>
  <si>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</si>
  <si>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</si>
  <si>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</si>
  <si>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</si>
  <si>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</si>
  <si>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</si>
  <si>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</si>
  <si>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</si>
  <si>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</si>
  <si>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</si>
  <si>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</si>
  <si>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</si>
  <si>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</si>
  <si>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</si>
  <si>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</si>
  <si>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</si>
  <si>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</si>
  <si>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</si>
  <si>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</si>
  <si>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</si>
  <si>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</si>
  <si>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</si>
  <si>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</si>
  <si>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</si>
  <si>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</si>
  <si>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</si>
  <si>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</si>
  <si>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</si>
  <si>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</si>
  <si>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</si>
  <si>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</si>
  <si>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</si>
  <si>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</si>
  <si>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</si>
  <si>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</si>
  <si>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</si>
  <si>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</si>
  <si>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</si>
  <si>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</si>
  <si>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</si>
  <si>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</si>
  <si>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</si>
  <si>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</si>
  <si>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</si>
  <si>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</si>
  <si>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</si>
  <si>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</si>
  <si>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</si>
  <si>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</si>
  <si>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</si>
  <si>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</si>
  <si>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</si>
  <si>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</si>
  <si>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</si>
  <si>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</si>
  <si>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</si>
  <si>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</si>
  <si>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</si>
  <si>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</si>
  <si>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</si>
  <si>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</si>
  <si>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</si>
  <si>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</si>
  <si>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</si>
  <si>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</si>
  <si>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</si>
  <si>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</si>
  <si>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</si>
  <si>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</si>
  <si>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</si>
  <si>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</si>
  <si>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</si>
  <si>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</si>
  <si>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</si>
  <si>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</si>
  <si>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</si>
  <si>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</si>
  <si>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</si>
  <si>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</si>
  <si>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</si>
  <si>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</si>
  <si>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</si>
  <si>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</si>
  <si>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</si>
  <si>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</si>
  <si>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</si>
  <si>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</si>
  <si>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</si>
  <si>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</si>
  <si>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</si>
  <si>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</si>
  <si>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</si>
  <si>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</si>
  <si>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</si>
  <si>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</si>
  <si>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</si>
  <si>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</si>
  <si>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</si>
  <si>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</si>
  <si>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</si>
  <si>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</si>
  <si>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</si>
  <si>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</si>
  <si>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</si>
  <si>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</si>
  <si>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</si>
  <si>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</si>
  <si>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</si>
  <si>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</si>
  <si>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</si>
  <si>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</si>
  <si>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</si>
  <si>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</si>
  <si>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</si>
  <si>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</si>
  <si>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</si>
  <si>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</si>
  <si>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</si>
  <si>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</si>
  <si>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</si>
  <si>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</si>
  <si>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</si>
  <si>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</si>
  <si>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</si>
  <si>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</si>
  <si>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</si>
  <si>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</si>
  <si>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</si>
  <si>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</si>
  <si>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</si>
  <si>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</si>
  <si>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</si>
  <si>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</si>
  <si>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</si>
  <si>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</si>
  <si>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</si>
  <si>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</si>
  <si>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</si>
  <si>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</si>
  <si>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</si>
  <si>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</si>
  <si>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</si>
  <si>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</si>
  <si>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</si>
  <si>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</si>
  <si>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</si>
  <si>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</si>
  <si>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</si>
  <si>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</si>
  <si>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</si>
  <si>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</si>
  <si>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</si>
  <si>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</si>
  <si>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</si>
  <si>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</si>
  <si>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</si>
  <si>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</si>
  <si>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</si>
  <si>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</si>
  <si>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</si>
  <si>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</si>
  <si>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</si>
  <si>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</si>
  <si>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</si>
  <si>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</si>
  <si>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</si>
  <si>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</si>
  <si>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</si>
  <si>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</si>
  <si>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</si>
  <si>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</si>
  <si>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</si>
  <si>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</si>
  <si>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</si>
  <si>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</si>
  <si>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</si>
  <si>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</si>
  <si>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</si>
  <si>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</si>
  <si>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</si>
  <si>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</si>
  <si>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</si>
  <si>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</si>
  <si>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</si>
  <si>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</si>
  <si>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</si>
  <si>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</si>
  <si>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</si>
  <si>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</si>
  <si>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</si>
  <si>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</si>
  <si>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</si>
  <si>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</si>
  <si>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</si>
  <si>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</si>
  <si>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</si>
  <si>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</si>
  <si>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</si>
  <si>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</si>
  <si>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</si>
  <si>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</si>
  <si>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</si>
  <si>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</si>
  <si>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</si>
  <si>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</si>
  <si>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</si>
  <si>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</si>
  <si>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</si>
  <si>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</si>
  <si>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</si>
  <si>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</si>
  <si>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</si>
  <si>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</si>
  <si>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</si>
  <si>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</si>
  <si>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</si>
  <si>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</si>
  <si>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</si>
  <si>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</si>
  <si>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</si>
  <si>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</si>
  <si>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</si>
  <si>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</si>
  <si>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</si>
  <si>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</si>
  <si>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</si>
  <si>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</si>
  <si>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</si>
  <si>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</si>
  <si>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</si>
  <si>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</si>
  <si>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</si>
  <si>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</si>
  <si>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</si>
  <si>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</si>
  <si>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</si>
  <si>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</si>
  <si>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</si>
  <si>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</si>
  <si>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</si>
  <si>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</si>
  <si>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</si>
  <si>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</si>
  <si>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</si>
  <si>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</si>
  <si>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</si>
  <si>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</si>
  <si>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</si>
  <si>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</si>
  <si>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</si>
  <si>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</si>
  <si>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</si>
  <si>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</si>
  <si>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</si>
  <si>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</si>
  <si>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</si>
  <si>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</si>
  <si>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</si>
  <si>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</si>
  <si>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</si>
  <si>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</si>
  <si>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</si>
  <si>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</si>
  <si>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</si>
  <si>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</si>
  <si>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</si>
  <si>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</si>
  <si>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</si>
  <si>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</si>
  <si>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</si>
  <si>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</si>
  <si>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</si>
  <si>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</si>
  <si>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</si>
  <si>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</si>
  <si>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</si>
  <si>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</si>
  <si>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</si>
  <si>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</si>
  <si>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</si>
  <si>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</si>
  <si>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</si>
  <si>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</si>
  <si>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</si>
  <si>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</si>
  <si>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</si>
  <si>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</si>
  <si>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</si>
  <si>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</si>
  <si>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</si>
  <si>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</si>
  <si>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</si>
  <si>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</si>
  <si>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</si>
  <si>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</si>
  <si>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</si>
  <si>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</si>
  <si>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</si>
  <si>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</si>
  <si>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</si>
  <si>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</si>
  <si>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</si>
  <si>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</si>
  <si>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</si>
  <si>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</si>
  <si>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</si>
  <si>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</si>
  <si>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</si>
  <si>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</si>
  <si>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</si>
  <si>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</si>
  <si>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</si>
  <si>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</si>
  <si>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</si>
  <si>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</si>
  <si>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</si>
  <si>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</si>
  <si>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</si>
  <si>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</si>
  <si>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</si>
  <si>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</si>
  <si>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</si>
  <si>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</si>
  <si>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</si>
  <si>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</si>
  <si>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</si>
  <si>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</si>
  <si>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</si>
  <si>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</si>
  <si>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</si>
  <si>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</si>
  <si>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</si>
  <si>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</si>
  <si>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</si>
  <si>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</si>
  <si>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</si>
  <si>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</si>
  <si>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</si>
  <si>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</si>
  <si>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</si>
  <si>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</si>
  <si>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</si>
  <si>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</si>
  <si>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</si>
  <si>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</si>
  <si>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</si>
  <si>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</si>
  <si>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</si>
  <si>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</si>
  <si>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</si>
  <si>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</si>
  <si>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</si>
  <si>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</si>
  <si>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</si>
  <si>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</si>
  <si>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</si>
  <si>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</si>
  <si>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</si>
  <si>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</si>
  <si>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</si>
  <si>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</si>
  <si>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</si>
  <si>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</si>
  <si>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</si>
  <si>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</si>
  <si>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</si>
  <si>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</si>
  <si>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</si>
  <si>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</si>
  <si>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</si>
  <si>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</si>
  <si>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</si>
  <si>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</si>
  <si>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</si>
  <si>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</si>
  <si>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</si>
  <si>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</si>
  <si>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</si>
  <si>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</si>
  <si>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</si>
  <si>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</si>
  <si>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</si>
  <si>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</si>
  <si>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</si>
  <si>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</si>
  <si>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</si>
  <si>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</si>
  <si>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</si>
  <si>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</si>
  <si>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</si>
  <si>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</si>
  <si>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</si>
  <si>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</si>
  <si>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</si>
  <si>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</si>
  <si>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</si>
  <si>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</si>
  <si>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</si>
  <si>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</si>
  <si>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</si>
  <si>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</si>
  <si>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</si>
  <si>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</si>
  <si>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</si>
  <si>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</si>
  <si>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</si>
  <si>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</si>
  <si>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</si>
  <si>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</si>
  <si>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</si>
  <si>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</si>
  <si>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</si>
  <si>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</si>
  <si>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</si>
  <si>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</si>
  <si>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</si>
  <si>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</si>
  <si>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</si>
  <si>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</si>
  <si>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</si>
  <si>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</si>
  <si>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</si>
  <si>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</si>
  <si>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</si>
  <si>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</si>
  <si>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</si>
  <si>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</si>
  <si>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</si>
  <si>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</si>
  <si>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</si>
  <si>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</si>
  <si>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</si>
  <si>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</si>
  <si>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</si>
  <si>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</si>
  <si>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</si>
  <si>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</si>
  <si>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</si>
  <si>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</si>
  <si>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</si>
  <si>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</si>
  <si>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</si>
  <si>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</si>
  <si>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</si>
  <si>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</si>
  <si>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</si>
  <si>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</si>
  <si>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</si>
  <si>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</si>
  <si>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</si>
  <si>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</si>
  <si>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</si>
  <si>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</si>
  <si>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</si>
  <si>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</si>
  <si>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</si>
  <si>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</si>
  <si>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</si>
  <si>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</si>
  <si>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</si>
  <si>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</si>
  <si>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</si>
  <si>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</si>
  <si>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</si>
  <si>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</si>
  <si>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</si>
  <si>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</si>
  <si>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</si>
  <si>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</si>
  <si>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</si>
  <si>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</si>
  <si>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</si>
  <si>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</si>
  <si>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</si>
  <si>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</si>
  <si>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</si>
  <si>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</si>
  <si>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</si>
  <si>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</si>
  <si>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</si>
  <si>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</si>
  <si>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</si>
  <si>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</si>
  <si>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</si>
  <si>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</si>
  <si>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</si>
  <si>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</si>
  <si>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</si>
  <si>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</si>
  <si>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</si>
  <si>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</si>
  <si>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</si>
  <si>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</si>
  <si>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</si>
  <si>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</si>
  <si>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</si>
  <si>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</si>
  <si>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</si>
  <si>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</si>
  <si>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</si>
  <si>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</si>
  <si>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</si>
  <si>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</si>
  <si>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</si>
  <si>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</si>
  <si>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</si>
  <si>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</si>
  <si>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</si>
  <si>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</si>
  <si>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</si>
  <si>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</si>
  <si>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</si>
  <si>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</si>
  <si>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</si>
  <si>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</si>
  <si>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</si>
  <si>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</si>
  <si>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</si>
  <si>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</si>
  <si>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</si>
  <si>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</si>
  <si>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</si>
  <si>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</si>
  <si>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</si>
  <si>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</si>
  <si>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</si>
  <si>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</si>
  <si>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</si>
  <si>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</si>
  <si>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</si>
  <si>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</si>
  <si>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</si>
  <si>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</si>
  <si>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</si>
  <si>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</si>
  <si>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</si>
  <si>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</si>
  <si>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</si>
  <si>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</si>
  <si>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</si>
  <si>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</si>
  <si>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</si>
  <si>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</si>
  <si>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</si>
  <si>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</si>
  <si>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</si>
  <si>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</si>
  <si>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</si>
  <si>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</si>
  <si>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</si>
  <si>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</si>
  <si>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</si>
  <si>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</si>
  <si>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</si>
  <si>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</si>
  <si>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</si>
  <si>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</si>
  <si>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</si>
  <si>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</si>
  <si>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</si>
  <si>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</si>
  <si>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</si>
  <si>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</si>
  <si>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</si>
  <si>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</si>
  <si>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</si>
  <si>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</si>
  <si>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</si>
  <si>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</si>
  <si>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</si>
  <si>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</si>
  <si>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</si>
  <si>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</si>
  <si>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</si>
  <si>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</si>
  <si>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</si>
  <si>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</si>
  <si>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</si>
  <si>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</si>
  <si>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</si>
  <si>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</si>
  <si>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</si>
  <si>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</si>
  <si>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</si>
  <si>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</si>
  <si>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</si>
  <si>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</si>
  <si>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</si>
  <si>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</si>
  <si>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</si>
  <si>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</si>
  <si>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</si>
  <si>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</si>
  <si>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</si>
  <si>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</si>
  <si>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</si>
  <si>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</si>
  <si>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</si>
  <si>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</si>
  <si>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</si>
  <si>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</si>
  <si>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</si>
  <si>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</si>
  <si>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</si>
  <si>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</si>
  <si>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</si>
  <si>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</si>
  <si>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</si>
  <si>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</si>
  <si>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</si>
  <si>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</si>
  <si>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</si>
  <si>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</si>
  <si>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</si>
  <si>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</si>
  <si>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</si>
  <si>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</si>
  <si>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</si>
  <si>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</si>
  <si>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</si>
  <si>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</si>
  <si>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</si>
  <si>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</si>
  <si>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</si>
  <si>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</si>
  <si>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</si>
  <si>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</si>
  <si>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</si>
  <si>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</si>
  <si>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</si>
  <si>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</si>
  <si>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</si>
  <si>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</si>
  <si>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</si>
  <si>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</si>
  <si>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</si>
  <si>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</si>
  <si>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</si>
  <si>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</si>
  <si>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</si>
  <si>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</si>
  <si>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</si>
  <si>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</si>
  <si>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</si>
  <si>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</si>
  <si>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</si>
  <si>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</si>
  <si>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</si>
  <si>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</si>
  <si>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</si>
  <si>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</si>
  <si>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</si>
  <si>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</si>
  <si>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</si>
  <si>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</si>
  <si>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</si>
  <si>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</si>
  <si>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</si>
  <si>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</si>
  <si>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</si>
  <si>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</si>
  <si>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</si>
  <si>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</si>
  <si>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</si>
  <si>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</si>
  <si>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</si>
  <si>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</si>
  <si>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</si>
  <si>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</si>
  <si>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</si>
  <si>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</si>
  <si>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</si>
  <si>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</si>
  <si>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</si>
  <si>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</si>
  <si>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</si>
  <si>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</si>
  <si>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</si>
  <si>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</si>
  <si>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</si>
  <si>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</si>
  <si>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</si>
  <si>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</si>
  <si>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</si>
  <si>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</si>
  <si>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</si>
  <si>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</si>
  <si>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</si>
  <si>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</si>
  <si>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</si>
  <si>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</si>
  <si>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</si>
  <si>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</si>
  <si>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</si>
  <si>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</si>
  <si>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</si>
  <si>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</si>
  <si>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</si>
  <si>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</si>
  <si>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</si>
  <si>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</si>
  <si>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</si>
  <si>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</si>
  <si>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</si>
  <si>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</si>
  <si>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</si>
  <si>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</si>
  <si>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</si>
  <si>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</si>
  <si>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</si>
  <si>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</si>
  <si>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</si>
  <si>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</si>
  <si>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</si>
  <si>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</si>
  <si>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</si>
  <si>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</si>
  <si>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</si>
  <si>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</si>
  <si>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</si>
  <si>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</si>
  <si>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</si>
  <si>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</si>
  <si>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</si>
  <si>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</si>
  <si>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</si>
  <si>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</si>
  <si>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</si>
  <si>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</si>
  <si>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</si>
  <si>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</si>
  <si>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</si>
  <si>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</si>
  <si>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</si>
  <si>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</si>
  <si>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</si>
  <si>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</si>
  <si>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</si>
  <si>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</si>
  <si>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</si>
  <si>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</si>
  <si>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</si>
  <si>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</si>
  <si>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</si>
  <si>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</si>
  <si>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</si>
  <si>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</si>
  <si>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</si>
  <si>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</si>
  <si>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</si>
  <si>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</si>
  <si>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</si>
  <si>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</si>
  <si>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</si>
  <si>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</si>
  <si>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</si>
  <si>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</si>
  <si>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</si>
  <si>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</si>
  <si>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</si>
  <si>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</si>
  <si>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</si>
  <si>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</si>
  <si>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</si>
  <si>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</si>
  <si>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</si>
  <si>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</si>
  <si>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</si>
  <si>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</si>
  <si>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</si>
  <si>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</si>
  <si>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</si>
  <si>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</si>
  <si>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</si>
  <si>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</si>
  <si>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</si>
  <si>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</si>
  <si>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</si>
  <si>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</si>
  <si>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</si>
  <si>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</si>
  <si>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</si>
  <si>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</si>
  <si>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</si>
  <si>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</si>
  <si>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</si>
  <si>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</si>
  <si>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</si>
  <si>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</si>
  <si>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</si>
  <si>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</si>
  <si>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</si>
  <si>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</si>
  <si>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</si>
  <si>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</si>
  <si>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</si>
  <si>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</si>
  <si>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</si>
  <si>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</si>
  <si>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</si>
  <si>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</si>
  <si>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</si>
  <si>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</si>
  <si>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</si>
  <si>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</si>
  <si>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</si>
  <si>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</si>
  <si>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</si>
  <si>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</si>
  <si>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</si>
  <si>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</si>
  <si>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</si>
  <si>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</si>
  <si>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</si>
  <si>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</si>
  <si>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</si>
  <si>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</si>
  <si>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</si>
  <si>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</si>
  <si>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</si>
  <si>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</si>
  <si>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</si>
  <si>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</si>
  <si>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</si>
  <si>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</si>
  <si>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</si>
  <si>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</si>
  <si>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</si>
  <si>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</si>
  <si>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</si>
  <si>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</si>
  <si>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</si>
  <si>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</si>
  <si>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</si>
  <si>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</si>
  <si>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</si>
  <si>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</si>
  <si>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</si>
  <si>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</si>
  <si>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</si>
  <si>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</si>
  <si>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</si>
  <si>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</si>
  <si>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</si>
  <si>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</si>
  <si>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</si>
  <si>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</si>
  <si>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</si>
  <si>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</si>
  <si>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</si>
  <si>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</si>
  <si>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</si>
  <si>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</si>
  <si>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</si>
  <si>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</si>
  <si>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</si>
  <si>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</si>
  <si>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</si>
  <si>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</si>
  <si>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</si>
  <si>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</si>
  <si>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</si>
  <si>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</si>
  <si>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</si>
  <si>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</si>
  <si>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</si>
  <si>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</si>
  <si>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</si>
  <si>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</si>
  <si>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</si>
  <si>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</si>
  <si>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</si>
  <si>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</si>
  <si>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</si>
  <si>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</si>
  <si>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</si>
  <si>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</si>
  <si>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</si>
  <si>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</si>
  <si>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</si>
  <si>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</si>
  <si>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</si>
  <si>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</si>
  <si>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</si>
  <si>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</si>
  <si>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</si>
  <si>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</si>
  <si>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</si>
  <si>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</si>
  <si>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</si>
  <si>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</si>
  <si>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</si>
  <si>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</si>
  <si>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</si>
  <si>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</si>
  <si>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</si>
  <si>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</si>
  <si>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</si>
  <si>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</si>
  <si>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</si>
  <si>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</si>
  <si>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</si>
  <si>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</si>
  <si>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</si>
  <si>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</si>
  <si>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</si>
  <si>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</si>
  <si>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</si>
  <si>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</si>
  <si>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</si>
  <si>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</si>
  <si>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</si>
  <si>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</si>
  <si>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</si>
  <si>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</si>
  <si>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</si>
  <si>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</si>
  <si>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</si>
  <si>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</si>
  <si>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</si>
  <si>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</si>
  <si>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</si>
  <si>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</si>
  <si>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</si>
  <si>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</si>
  <si>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</si>
  <si>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</si>
  <si>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</si>
  <si>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</si>
  <si>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</si>
  <si>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</si>
  <si>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</si>
  <si>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</si>
  <si>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</si>
  <si>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</si>
  <si>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</si>
  <si>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</si>
  <si>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</si>
  <si>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</si>
  <si>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</si>
  <si>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</si>
  <si>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</si>
  <si>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</si>
  <si>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</si>
  <si>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</si>
  <si>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</si>
  <si>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</si>
  <si>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</si>
  <si>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</si>
  <si>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</si>
  <si>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</si>
  <si>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</si>
  <si>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</si>
  <si>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</si>
  <si>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</si>
  <si>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</si>
  <si>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</si>
  <si>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</si>
  <si>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</si>
  <si>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</si>
  <si>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</si>
  <si>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</si>
  <si>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</si>
  <si>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</si>
  <si>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</si>
  <si>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</si>
  <si>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</si>
  <si>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</si>
  <si>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</si>
  <si>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</si>
  <si>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</si>
  <si>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</si>
  <si>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</si>
  <si>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</si>
  <si>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</si>
  <si>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</si>
  <si>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</si>
  <si>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</si>
  <si>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</si>
  <si>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</si>
  <si>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</si>
  <si>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</si>
  <si>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</si>
  <si>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</si>
  <si>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</si>
  <si>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</si>
  <si>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</si>
  <si>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</si>
  <si>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</si>
  <si>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</si>
  <si>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</si>
  <si>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</si>
  <si>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</si>
  <si>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</si>
  <si>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</si>
  <si>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</si>
  <si>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</si>
  <si>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</si>
  <si>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</si>
  <si>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</si>
  <si>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</si>
  <si>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</si>
  <si>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</si>
  <si>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</si>
  <si>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</si>
  <si>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</si>
  <si>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</si>
  <si>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</si>
  <si>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</si>
  <si>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</si>
  <si>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</si>
  <si>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</si>
  <si>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</si>
  <si>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</si>
  <si>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</si>
  <si>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</si>
  <si>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</si>
  <si>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</si>
  <si>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</si>
  <si>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</si>
  <si>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</si>
  <si>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</si>
  <si>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</si>
  <si>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</si>
  <si>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</si>
  <si>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</si>
  <si>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</si>
  <si>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</si>
  <si>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</si>
  <si>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</si>
  <si>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</si>
  <si>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</si>
  <si>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</si>
  <si>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</si>
  <si>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</si>
  <si>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</si>
  <si>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</si>
  <si>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</si>
  <si>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</si>
  <si>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</si>
  <si>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</si>
  <si>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</si>
  <si>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</si>
  <si>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</si>
  <si>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</si>
  <si>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</si>
  <si>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</si>
  <si>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</si>
  <si>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</si>
  <si>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</si>
  <si>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</si>
  <si>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</si>
  <si>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</si>
  <si>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</si>
  <si>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</si>
  <si>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</si>
  <si>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</si>
  <si>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</si>
  <si>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</si>
  <si>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</si>
  <si>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</si>
  <si>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</si>
  <si>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</si>
  <si>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</si>
  <si>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</si>
  <si>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</si>
  <si>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</si>
  <si>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</si>
  <si>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</si>
  <si>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</si>
  <si>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</si>
  <si>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</si>
  <si>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</si>
  <si>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</si>
  <si>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</si>
  <si>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</si>
  <si>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</si>
  <si>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</si>
  <si>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</si>
  <si>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</si>
  <si>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</si>
  <si>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</si>
  <si>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</si>
  <si>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</si>
  <si>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</si>
  <si>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</si>
  <si>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</si>
  <si>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</si>
  <si>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</si>
  <si>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</si>
  <si>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</si>
  <si>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</si>
  <si>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</si>
  <si>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</si>
  <si>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</si>
  <si>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</si>
  <si>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</si>
  <si>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</si>
  <si>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</si>
  <si>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</si>
  <si>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</si>
  <si>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</si>
  <si>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</si>
  <si>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</si>
  <si>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</si>
  <si>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</si>
  <si>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</si>
  <si>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</si>
  <si>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</si>
  <si>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</si>
  <si>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</si>
  <si>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</si>
  <si>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</si>
  <si>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</si>
  <si>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</si>
  <si>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</si>
  <si>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</si>
  <si>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</si>
  <si>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</si>
  <si>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</si>
  <si>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</si>
  <si>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</si>
  <si>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</si>
  <si>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</si>
  <si>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</si>
  <si>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</si>
  <si>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</si>
  <si>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</si>
  <si>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</si>
  <si>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</si>
  <si>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</si>
  <si>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</si>
  <si>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</si>
  <si>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</si>
  <si>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</si>
  <si>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</si>
  <si>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</si>
  <si>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</si>
  <si>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</si>
  <si>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</si>
  <si>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</si>
  <si>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</si>
  <si>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</si>
  <si>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</si>
  <si>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</si>
  <si>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</si>
  <si>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</si>
  <si>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</si>
  <si>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</si>
  <si>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</si>
  <si>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</si>
  <si>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</si>
  <si>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</si>
  <si>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</si>
  <si>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</si>
  <si>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</si>
  <si>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</si>
  <si>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</si>
  <si>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</si>
  <si>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</si>
  <si>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</si>
  <si>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</si>
  <si>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</si>
  <si>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</si>
  <si>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</si>
  <si>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</si>
  <si>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</si>
  <si>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</si>
  <si>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</si>
  <si>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</si>
  <si>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</si>
  <si>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</si>
  <si>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</si>
  <si>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</si>
  <si>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</si>
  <si>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</si>
  <si>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</si>
  <si>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</si>
  <si>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</si>
  <si>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</si>
  <si>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</si>
  <si>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</si>
  <si>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</si>
  <si>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</si>
  <si>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</si>
  <si>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</si>
  <si>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</si>
  <si>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</si>
  <si>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</si>
  <si>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</si>
  <si>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</si>
  <si>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</si>
  <si>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</si>
  <si>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</si>
  <si>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</si>
  <si>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</si>
  <si>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</si>
  <si>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</si>
  <si>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</si>
  <si>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</si>
  <si>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</si>
  <si>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</si>
  <si>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</si>
  <si>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</si>
  <si>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</si>
  <si>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</si>
  <si>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</si>
  <si>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</si>
  <si>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</si>
  <si>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</si>
  <si>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</si>
  <si>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</si>
  <si>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</si>
  <si>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</si>
  <si>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</si>
  <si>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</si>
  <si>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</si>
  <si>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</si>
  <si>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</si>
  <si>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</si>
  <si>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</si>
  <si>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</si>
  <si>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</si>
  <si>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</si>
  <si>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</si>
  <si>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</si>
  <si>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</si>
  <si>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</si>
  <si>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</si>
  <si>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</si>
  <si>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</si>
  <si>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</si>
  <si>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</si>
  <si>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</si>
  <si>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</si>
  <si>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</si>
  <si>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</si>
  <si>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</si>
  <si>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</si>
  <si>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</si>
  <si>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</si>
  <si>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</si>
  <si>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</si>
  <si>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</si>
  <si>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</si>
  <si>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</si>
  <si>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</si>
  <si>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</si>
  <si>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</si>
  <si>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</si>
  <si>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</si>
  <si>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</si>
  <si>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</si>
  <si>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</si>
  <si>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</si>
  <si>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</si>
  <si>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</si>
  <si>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</si>
  <si>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</si>
  <si>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</si>
  <si>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</si>
  <si>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</si>
  <si>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</si>
  <si>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</si>
  <si>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</si>
  <si>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</si>
  <si>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</si>
  <si>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</si>
  <si>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</si>
  <si>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</si>
  <si>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</si>
  <si>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</si>
  <si>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</si>
  <si>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</si>
  <si>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</si>
  <si>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</si>
  <si>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</si>
  <si>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</si>
  <si>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</si>
  <si>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</si>
  <si>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</si>
  <si>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</si>
  <si>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</si>
  <si>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</si>
  <si>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</si>
  <si>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</si>
  <si>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</si>
  <si>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</si>
  <si>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</si>
  <si>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</si>
  <si>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</si>
  <si>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</si>
  <si>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</si>
  <si>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</si>
  <si>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</si>
  <si>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</si>
  <si>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</si>
  <si>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</si>
  <si>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</si>
  <si>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</si>
  <si>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</si>
  <si>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</si>
  <si>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</si>
  <si>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</si>
  <si>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</si>
  <si>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</si>
  <si>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</si>
  <si>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</si>
  <si>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</si>
  <si>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</si>
  <si>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</si>
  <si>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</si>
  <si>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</si>
  <si>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</si>
  <si>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</si>
  <si>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</si>
  <si>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</si>
  <si>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</si>
  <si>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</si>
  <si>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</si>
  <si>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</si>
  <si>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</si>
  <si>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</si>
  <si>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</si>
  <si>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</si>
  <si>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</si>
  <si>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</si>
  <si>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</si>
  <si>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</si>
  <si>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</si>
  <si>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</si>
  <si>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</si>
  <si>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</si>
  <si>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</si>
  <si>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</si>
  <si>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</si>
  <si>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</si>
  <si>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</si>
  <si>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</si>
  <si>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</si>
  <si>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</si>
  <si>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</si>
  <si>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</si>
  <si>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</si>
  <si>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</si>
  <si>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</si>
  <si>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</si>
  <si>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</si>
  <si>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</si>
  <si>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</si>
  <si>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</si>
  <si>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</si>
  <si>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</si>
  <si>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</si>
  <si>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</si>
  <si>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</si>
  <si>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</si>
  <si>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</si>
  <si>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</si>
  <si>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</si>
  <si>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</si>
  <si>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</si>
  <si>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</si>
  <si>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</si>
  <si>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</si>
  <si>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</si>
  <si>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</si>
  <si>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</si>
  <si>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</si>
  <si>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</si>
  <si>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</si>
  <si>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</si>
  <si>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</si>
  <si>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</si>
  <si>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</si>
  <si>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</si>
  <si>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</si>
  <si>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</si>
  <si>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</si>
  <si>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</si>
  <si>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</si>
  <si>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</si>
  <si>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</si>
  <si>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</si>
  <si>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</si>
  <si>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</si>
  <si>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</si>
  <si>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</si>
  <si>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</si>
  <si>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</si>
  <si>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</si>
  <si>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</si>
  <si>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</si>
  <si>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</si>
  <si>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</si>
  <si>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</si>
  <si>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</si>
  <si>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</si>
  <si>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</si>
  <si>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</si>
  <si>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</si>
  <si>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</si>
  <si>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</si>
  <si>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</si>
  <si>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</si>
  <si>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</si>
  <si>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</si>
  <si>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</si>
  <si>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</si>
  <si>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</si>
  <si>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</si>
  <si>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</si>
  <si>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</si>
  <si>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</si>
  <si>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</si>
  <si>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</si>
  <si>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</si>
  <si>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</si>
  <si>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</si>
  <si>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</si>
  <si>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</si>
  <si>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</si>
  <si>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</si>
  <si>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</si>
  <si>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</si>
  <si>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</si>
  <si>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</si>
  <si>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</si>
  <si>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</si>
  <si>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</si>
  <si>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</si>
  <si>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</si>
  <si>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</si>
  <si>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</si>
  <si>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</si>
  <si>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</si>
  <si>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</si>
  <si>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</si>
  <si>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</si>
  <si>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</si>
  <si>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</si>
  <si>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</si>
  <si>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</si>
  <si>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</si>
  <si>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</si>
  <si>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</si>
  <si>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</si>
  <si>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</si>
  <si>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</si>
  <si>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</si>
  <si>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</si>
  <si>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</si>
  <si>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</si>
  <si>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</si>
  <si>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</si>
  <si>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</si>
  <si>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</si>
  <si>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</si>
  <si>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</si>
  <si>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</si>
  <si>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</si>
  <si>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</si>
  <si>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</si>
  <si>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</si>
  <si>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</si>
  <si>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</si>
  <si>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</si>
  <si>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</si>
  <si>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</si>
  <si>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</si>
  <si>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</si>
  <si>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</si>
  <si>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</si>
  <si>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</si>
  <si>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</si>
  <si>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</si>
  <si>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</si>
  <si>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</si>
  <si>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</si>
  <si>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</si>
  <si>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</si>
  <si>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</si>
  <si>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</si>
  <si>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</si>
  <si>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</si>
  <si>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</si>
  <si>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</si>
  <si>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</si>
  <si>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</si>
  <si>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</si>
  <si>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</si>
  <si>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</si>
  <si>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</si>
  <si>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</si>
  <si>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</si>
  <si>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</si>
  <si>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</si>
  <si>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</si>
  <si>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</si>
  <si>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</si>
  <si>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</si>
  <si>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</si>
  <si>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</si>
  <si>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</si>
  <si>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</si>
  <si>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</si>
  <si>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</si>
  <si>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</si>
  <si>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</si>
  <si>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</si>
  <si>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</si>
  <si>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</si>
  <si>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</si>
  <si>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</si>
  <si>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</si>
  <si>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</si>
  <si>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</si>
  <si>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</si>
  <si>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</si>
  <si>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</si>
  <si>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</si>
  <si>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</si>
  <si>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</si>
  <si>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</si>
  <si>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</si>
  <si>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</si>
  <si>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</si>
  <si>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</si>
  <si>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</si>
  <si>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</si>
  <si>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</si>
  <si>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</si>
  <si>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</si>
  <si>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</si>
  <si>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</si>
  <si>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</si>
  <si>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</si>
  <si>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</si>
  <si>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</si>
  <si>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</si>
  <si>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</si>
  <si>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</si>
  <si>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</si>
  <si>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</si>
  <si>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</si>
  <si>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</si>
  <si>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</si>
  <si>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</si>
  <si>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</si>
  <si>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</si>
  <si>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</si>
  <si>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</si>
  <si>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</si>
  <si>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</si>
  <si>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</si>
  <si>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</si>
  <si>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</si>
  <si>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</si>
  <si>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</si>
  <si>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</si>
  <si>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</si>
  <si>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</si>
  <si>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</si>
  <si>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</si>
  <si>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</si>
  <si>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</si>
  <si>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</si>
  <si>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</si>
  <si>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</si>
  <si>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</si>
  <si>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</si>
  <si>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</si>
  <si>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</si>
  <si>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</si>
  <si>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</si>
  <si>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</si>
  <si>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</si>
  <si>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</si>
  <si>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</si>
  <si>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</si>
  <si>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</si>
  <si>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</si>
  <si>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</si>
  <si>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</si>
  <si>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</si>
  <si>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</si>
  <si>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</si>
  <si>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</si>
  <si>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</si>
  <si>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</si>
  <si>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</si>
  <si>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</si>
  <si>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</si>
  <si>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</si>
  <si>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</si>
  <si>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</si>
  <si>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</si>
  <si>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</si>
  <si>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</si>
  <si>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</si>
  <si>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</si>
  <si>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</si>
  <si>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</si>
  <si>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</si>
  <si>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</si>
  <si>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</si>
  <si>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</si>
  <si>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</si>
  <si>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</si>
  <si>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</si>
  <si>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</si>
  <si>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</si>
  <si>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</si>
  <si>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</si>
  <si>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</si>
  <si>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</si>
  <si>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</si>
  <si>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</si>
  <si>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</si>
  <si>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</si>
  <si>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</si>
  <si>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</si>
  <si>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</si>
  <si>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</si>
  <si>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</si>
  <si>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</si>
  <si>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</si>
  <si>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</si>
  <si>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</si>
  <si>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</si>
  <si>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</si>
  <si>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</si>
  <si>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</si>
  <si>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</si>
  <si>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</si>
  <si>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</si>
  <si>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</si>
  <si>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</si>
  <si>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</si>
  <si>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</si>
  <si>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</si>
  <si>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</si>
  <si>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</si>
  <si>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</si>
  <si>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</si>
  <si>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</si>
  <si>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</si>
  <si>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</si>
  <si>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</si>
  <si>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</si>
  <si>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</si>
  <si>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</si>
  <si>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</si>
  <si>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</si>
  <si>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</si>
  <si>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</si>
  <si>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</si>
  <si>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</si>
  <si>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</si>
  <si>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</si>
  <si>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</si>
  <si>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</si>
  <si>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</si>
  <si>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</si>
  <si>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</si>
  <si>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</si>
  <si>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</si>
  <si>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</si>
  <si>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</si>
  <si>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</si>
  <si>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</si>
  <si>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</si>
  <si>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</si>
  <si>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</si>
  <si>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</si>
  <si>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</si>
  <si>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</si>
  <si>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</si>
  <si>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</si>
  <si>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</si>
  <si>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</si>
  <si>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</si>
  <si>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</si>
  <si>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</si>
  <si>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</si>
  <si>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</si>
  <si>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</si>
  <si>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</si>
  <si>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</si>
  <si>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</si>
  <si>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</si>
  <si>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</si>
  <si>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</si>
  <si>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</si>
  <si>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</si>
  <si>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</si>
  <si>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</si>
  <si>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</si>
  <si>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</si>
  <si>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</si>
  <si>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</si>
  <si>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</si>
  <si>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</si>
  <si>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</si>
  <si>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</si>
  <si>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</si>
  <si>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</si>
  <si>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</si>
  <si>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</si>
  <si>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</si>
  <si>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</si>
  <si>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</si>
  <si>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</si>
  <si>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</si>
  <si>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</si>
  <si>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</si>
  <si>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</si>
  <si>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</si>
  <si>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</si>
  <si>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</si>
  <si>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</si>
  <si>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</si>
  <si>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</si>
  <si>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</si>
  <si>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</si>
  <si>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</si>
  <si>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</si>
  <si>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</si>
  <si>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</si>
  <si>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</si>
  <si>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</si>
  <si>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</si>
  <si>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</si>
  <si>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</si>
  <si>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</si>
  <si>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</si>
  <si>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</si>
  <si>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</si>
  <si>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</si>
  <si>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</si>
  <si>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</si>
  <si>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</si>
  <si>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</si>
  <si>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</si>
  <si>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</si>
  <si>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</si>
  <si>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</si>
  <si>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</si>
  <si>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</si>
  <si>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</si>
  <si>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</si>
  <si>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</si>
  <si>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</si>
  <si>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</si>
  <si>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</si>
  <si>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</si>
  <si>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</si>
  <si>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</si>
  <si>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</si>
  <si>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</si>
  <si>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</si>
  <si>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</si>
  <si>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</si>
  <si>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</si>
  <si>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</si>
  <si>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</si>
  <si>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</si>
  <si>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</si>
  <si>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</si>
  <si>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</si>
  <si>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</si>
  <si>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</si>
  <si>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</si>
  <si>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</si>
  <si>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</si>
  <si>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</si>
  <si>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</si>
  <si>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</si>
  <si>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</si>
  <si>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</si>
  <si>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</si>
  <si>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</si>
  <si>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</si>
  <si>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</si>
  <si>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</si>
  <si>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</si>
  <si>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</si>
  <si>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</si>
  <si>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</si>
  <si>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</si>
  <si>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</si>
  <si>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</si>
  <si>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</si>
  <si>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</si>
  <si>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</si>
  <si>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</si>
  <si>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</si>
  <si>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</si>
  <si>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</si>
  <si>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</si>
  <si>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</si>
  <si>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</si>
  <si>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</si>
  <si>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</si>
  <si>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</si>
  <si>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</si>
  <si>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</si>
  <si>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</si>
  <si>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</si>
  <si>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</si>
  <si>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</si>
  <si>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</si>
  <si>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</si>
  <si>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</si>
  <si>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</si>
  <si>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</si>
  <si>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</si>
  <si>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</si>
  <si>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</si>
  <si>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</si>
  <si>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</si>
  <si>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</si>
  <si>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</si>
  <si>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</si>
  <si>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</si>
  <si>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</si>
  <si>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</si>
  <si>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</si>
  <si>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</si>
  <si>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</si>
  <si>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</si>
  <si>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</si>
  <si>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</si>
  <si>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</si>
  <si>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</si>
  <si>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</si>
  <si>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</si>
  <si>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</si>
  <si>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</si>
  <si>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</si>
  <si>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</si>
  <si>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</si>
  <si>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</si>
  <si>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</si>
  <si>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</si>
  <si>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</si>
  <si>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</si>
  <si>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</si>
  <si>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</si>
  <si>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</si>
  <si>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</si>
  <si>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</si>
  <si>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</si>
  <si>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</si>
  <si>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</si>
  <si>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</si>
  <si>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</si>
  <si>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</si>
  <si>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</si>
  <si>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</si>
  <si>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</si>
  <si>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</si>
  <si>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</si>
  <si>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</si>
  <si>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</si>
  <si>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</si>
  <si>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</si>
  <si>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</si>
  <si>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</si>
  <si>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</si>
  <si>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</si>
  <si>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</si>
  <si>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</si>
  <si>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</si>
  <si>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</si>
  <si>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</si>
  <si>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</si>
  <si>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</si>
  <si>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</si>
  <si>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</si>
  <si>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</si>
  <si>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</si>
  <si>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</si>
  <si>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</si>
  <si>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</si>
  <si>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</si>
  <si>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</si>
  <si>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</si>
  <si>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</si>
  <si>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</si>
  <si>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</si>
  <si>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</si>
  <si>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</si>
  <si>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</si>
  <si>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</si>
  <si>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</si>
  <si>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</si>
  <si>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</si>
  <si>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</si>
  <si>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</si>
  <si>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</si>
  <si>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</si>
  <si>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</si>
  <si>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</si>
  <si>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</si>
  <si>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</si>
  <si>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</si>
  <si>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</si>
  <si>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</si>
  <si>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</si>
  <si>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</si>
  <si>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</si>
  <si>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</si>
  <si>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</si>
  <si>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</si>
  <si>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</si>
  <si>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</si>
  <si>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</si>
  <si>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</si>
  <si>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</si>
  <si>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</si>
  <si>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</si>
  <si>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</si>
  <si>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</si>
  <si>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</si>
  <si>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</si>
  <si>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</si>
  <si>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</si>
  <si>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</si>
  <si>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</si>
  <si>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</si>
  <si>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</si>
  <si>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</si>
  <si>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</si>
  <si>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</si>
  <si>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</si>
  <si>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</si>
  <si>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</si>
  <si>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</si>
  <si>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</si>
  <si>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</si>
  <si>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</si>
  <si>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</si>
  <si>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</si>
  <si>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</si>
  <si>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</si>
  <si>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</si>
  <si>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</si>
  <si>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</si>
  <si>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</si>
  <si>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</si>
  <si>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</si>
  <si>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</si>
  <si>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</si>
  <si>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</si>
  <si>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</si>
  <si>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</si>
  <si>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</si>
  <si>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</si>
  <si>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</si>
  <si>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</si>
  <si>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</si>
  <si>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</si>
  <si>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</si>
  <si>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</si>
  <si>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</si>
  <si>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</si>
  <si>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</si>
  <si>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</si>
  <si>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</si>
  <si>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</si>
  <si>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</si>
  <si>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</si>
  <si>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</si>
  <si>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</si>
  <si>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</si>
  <si>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</si>
  <si>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</si>
  <si>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</si>
  <si>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</si>
  <si>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</si>
  <si>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</si>
  <si>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</si>
  <si>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</si>
  <si>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</si>
  <si>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</si>
  <si>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</si>
  <si>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</si>
  <si>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</si>
  <si>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</si>
  <si>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</si>
  <si>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</si>
  <si>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</si>
  <si>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</si>
  <si>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</si>
  <si>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</si>
  <si>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</si>
  <si>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</si>
  <si>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</si>
  <si>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</si>
  <si>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</si>
  <si>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</si>
  <si>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</si>
  <si>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</si>
  <si>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</si>
  <si>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</si>
  <si>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</si>
  <si>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</si>
  <si>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</si>
  <si>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</si>
  <si>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</si>
  <si>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</si>
  <si>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</si>
  <si>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</si>
  <si>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</si>
  <si>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</si>
  <si>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</si>
  <si>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</si>
  <si>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</si>
  <si>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</si>
  <si>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</si>
  <si>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</si>
  <si>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</si>
  <si>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</si>
  <si>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</si>
  <si>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</si>
  <si>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</si>
  <si>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</si>
  <si>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</si>
  <si>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</si>
  <si>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</si>
  <si>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</si>
  <si>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</si>
  <si>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</si>
  <si>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</si>
  <si>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</si>
  <si>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</si>
  <si>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</si>
  <si>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</si>
  <si>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</si>
  <si>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</si>
  <si>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</si>
  <si>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</si>
  <si>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</si>
  <si>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</si>
  <si>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</si>
  <si>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</si>
  <si>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</si>
  <si>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</si>
  <si>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</si>
  <si>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</si>
  <si>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</si>
  <si>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</si>
  <si>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</si>
  <si>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</si>
  <si>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</si>
  <si>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</si>
  <si>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</si>
  <si>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</si>
  <si>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</si>
  <si>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</si>
  <si>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</si>
  <si>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</si>
  <si>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</si>
  <si>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</si>
  <si>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</si>
  <si>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</si>
  <si>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</si>
  <si>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</si>
  <si>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</si>
  <si>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</si>
  <si>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</si>
  <si>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</si>
  <si>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</si>
  <si>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</si>
  <si>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</si>
  <si>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</si>
  <si>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</si>
  <si>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</si>
  <si>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</si>
  <si>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</si>
  <si>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</si>
  <si>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</si>
  <si>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</si>
  <si>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</si>
  <si>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</si>
  <si>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</si>
  <si>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</si>
  <si>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</si>
  <si>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</si>
  <si>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</si>
  <si>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</si>
  <si>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</si>
  <si>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</si>
  <si>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</si>
  <si>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</si>
  <si>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</si>
  <si>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</si>
  <si>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</si>
  <si>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</si>
  <si>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</si>
  <si>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</si>
  <si>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</si>
  <si>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</si>
  <si>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</si>
  <si>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</si>
  <si>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</si>
  <si>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</si>
  <si>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</si>
  <si>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</si>
  <si>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</si>
  <si>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</si>
  <si>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</si>
  <si>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</si>
  <si>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</si>
  <si>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</si>
  <si>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</si>
  <si>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</si>
  <si>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</si>
  <si>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</si>
  <si>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</si>
  <si>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</si>
  <si>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</si>
  <si>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</si>
  <si>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</si>
  <si>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</si>
  <si>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</si>
  <si>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</si>
  <si>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</si>
  <si>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</si>
  <si>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</si>
  <si>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</si>
  <si>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</si>
  <si>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</si>
  <si>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</si>
  <si>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</si>
  <si>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</si>
  <si>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</si>
  <si>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</si>
  <si>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</si>
  <si>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</si>
  <si>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</si>
  <si>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</si>
  <si>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</si>
  <si>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</si>
  <si>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</si>
  <si>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</si>
  <si>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</si>
  <si>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</si>
  <si>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</si>
  <si>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</si>
  <si>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</si>
  <si>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</si>
  <si>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</si>
  <si>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</si>
  <si>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</si>
  <si>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</si>
  <si>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</si>
  <si>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</si>
  <si>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</si>
  <si>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</si>
  <si>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</si>
  <si>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</si>
  <si>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</si>
  <si>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</si>
  <si>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</si>
  <si>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</si>
  <si>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</si>
  <si>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</si>
  <si>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</si>
  <si>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</si>
  <si>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</si>
  <si>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</si>
  <si>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</si>
  <si>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</si>
  <si>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</si>
  <si>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</si>
  <si>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</si>
  <si>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</si>
  <si>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</si>
  <si>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</si>
  <si>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</si>
  <si>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</si>
  <si>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</si>
  <si>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</si>
  <si>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</si>
  <si>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</si>
  <si>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</si>
  <si>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</si>
  <si>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</si>
  <si>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</si>
  <si>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</si>
  <si>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</si>
  <si>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</si>
  <si>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</si>
  <si>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</si>
  <si>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</si>
  <si>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</si>
  <si>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</si>
  <si>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</si>
  <si>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</si>
  <si>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</si>
  <si>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</si>
  <si>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</si>
  <si>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</si>
  <si>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</si>
  <si>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</si>
  <si>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</si>
  <si>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</si>
  <si>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</si>
  <si>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</si>
  <si>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</si>
  <si>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</si>
  <si>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</si>
  <si>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</si>
  <si>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</si>
  <si>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</si>
  <si>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</si>
  <si>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</si>
  <si>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</si>
  <si>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</si>
  <si>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</si>
  <si>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</si>
  <si>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</si>
  <si>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</si>
  <si>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</si>
  <si>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</si>
  <si>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</si>
  <si>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</si>
  <si>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</si>
  <si>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</si>
  <si>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</si>
  <si>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</si>
  <si>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</si>
  <si>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</si>
  <si>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</si>
  <si>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</si>
  <si>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</si>
  <si>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</si>
  <si>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</si>
  <si>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</si>
  <si>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</si>
  <si>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</si>
  <si>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</si>
  <si>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</si>
  <si>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</si>
  <si>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</si>
  <si>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</si>
  <si>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</si>
  <si>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</si>
  <si>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</si>
  <si>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</si>
  <si>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</si>
  <si>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</si>
  <si>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</si>
  <si>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</si>
  <si>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</si>
  <si>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</si>
  <si>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</si>
  <si>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</si>
  <si>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</si>
  <si>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</si>
  <si>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</si>
  <si>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</si>
  <si>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</si>
  <si>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</si>
  <si>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</si>
  <si>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</si>
  <si>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</si>
  <si>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</si>
  <si>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</si>
  <si>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</si>
  <si>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</si>
  <si>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</si>
  <si>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</si>
  <si>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</si>
  <si>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</si>
  <si>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</si>
  <si>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</si>
  <si>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</si>
  <si>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</si>
  <si>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</si>
  <si>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All KYZEN Products</t>
  </si>
  <si>
    <t>KYZEN Corporation</t>
  </si>
  <si>
    <t>Global Headquarters- 430 Harding Industrial Drive, Nashville, Tennessee, 37211 USA</t>
  </si>
  <si>
    <t>Jamey Russell</t>
  </si>
  <si>
    <t>jamey_russell@kyzen.com</t>
  </si>
  <si>
    <t>615-831-0888</t>
  </si>
  <si>
    <t>Quality Systems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</si>
</sst>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amey_russell@kyze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amey_russell@kyze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44" activePane="bottomRight" state="frozen"/>
      <selection activeCell="A4" sqref="A4"/>
      <selection pane="topRight" activeCell="A4" sqref="A4"/>
      <selection pane="bottomLeft" activeCell="A4" sqref="A4"/>
      <selection pane="bottomRight" activeCell="B56" sqref="B56"/>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1"/>
      <c r="B2" s="5" t="s">
        <v>843</v>
      </c>
      <c r="C2" s="3"/>
      <c r="D2" s="175"/>
      <c r="E2" s="3"/>
      <c r="F2" s="3"/>
      <c r="G2" s="25"/>
    </row>
    <row r="3" spans="1:7">
      <c r="A3" s="291"/>
      <c r="B3" s="3" t="s">
        <v>835</v>
      </c>
      <c r="C3" s="5"/>
      <c r="D3" s="176"/>
      <c r="E3" s="3"/>
      <c r="F3" s="5"/>
      <c r="G3" s="25"/>
    </row>
    <row r="4" spans="1:7" ht="15.75">
      <c r="A4" s="291"/>
      <c r="B4" s="30" t="s">
        <v>845</v>
      </c>
      <c r="C4" s="6"/>
      <c r="D4" s="177"/>
      <c r="E4" s="3"/>
      <c r="F4" s="6"/>
      <c r="G4" s="25"/>
    </row>
    <row r="5" spans="1:7">
      <c r="A5" s="291"/>
      <c r="B5" s="29" t="s">
        <v>1036</v>
      </c>
      <c r="C5" s="4"/>
      <c r="D5" s="178"/>
      <c r="E5" s="3"/>
      <c r="F5" s="4"/>
      <c r="G5" s="25"/>
    </row>
    <row r="6" spans="1:7">
      <c r="A6" s="291"/>
      <c r="B6" s="3"/>
      <c r="C6" s="3"/>
      <c r="D6" s="175"/>
      <c r="E6" s="3"/>
      <c r="F6" s="3"/>
      <c r="G6" s="25"/>
    </row>
    <row r="7" spans="1:7">
      <c r="A7" s="291"/>
      <c r="B7" s="3"/>
      <c r="C7" s="3"/>
      <c r="D7" s="175"/>
      <c r="E7" s="3"/>
      <c r="F7" s="3"/>
      <c r="G7" s="25"/>
    </row>
    <row r="8" spans="1:7">
      <c r="A8" s="291"/>
      <c r="B8" s="3"/>
      <c r="C8" s="3"/>
      <c r="D8" s="175"/>
      <c r="E8" s="3"/>
      <c r="F8" s="3"/>
      <c r="G8" s="25"/>
    </row>
    <row r="9" spans="1:7">
      <c r="A9" s="291"/>
      <c r="B9" s="294" t="s">
        <v>846</v>
      </c>
      <c r="C9" s="294"/>
      <c r="D9" s="294"/>
      <c r="E9" s="294"/>
      <c r="F9" s="294"/>
      <c r="G9" s="25"/>
    </row>
    <row r="10" spans="1:7" ht="27" customHeight="1">
      <c r="A10" s="291"/>
      <c r="B10" s="295" t="s">
        <v>438</v>
      </c>
      <c r="C10" s="295"/>
      <c r="D10" s="295"/>
      <c r="E10" s="295"/>
      <c r="F10" s="295"/>
      <c r="G10" s="25"/>
    </row>
    <row r="11" spans="1:7" ht="27" customHeight="1">
      <c r="A11" s="291"/>
      <c r="B11" s="296"/>
      <c r="C11" s="296"/>
      <c r="D11" s="296"/>
      <c r="E11" s="296"/>
      <c r="F11" s="296"/>
      <c r="G11" s="25"/>
    </row>
    <row r="12" spans="1:7">
      <c r="A12" s="291"/>
      <c r="B12" s="31" t="s">
        <v>844</v>
      </c>
      <c r="C12" s="32" t="s">
        <v>847</v>
      </c>
      <c r="D12" s="179" t="s">
        <v>848</v>
      </c>
      <c r="E12" s="32" t="s">
        <v>612</v>
      </c>
      <c r="F12" s="32" t="s">
        <v>613</v>
      </c>
      <c r="G12" s="25"/>
    </row>
    <row r="13" spans="1:7" ht="33.75">
      <c r="A13" s="291"/>
      <c r="B13" s="2">
        <v>1</v>
      </c>
      <c r="C13" s="27" t="s">
        <v>1084</v>
      </c>
      <c r="D13" s="28" t="s">
        <v>872</v>
      </c>
      <c r="E13" s="163" t="s">
        <v>849</v>
      </c>
      <c r="F13" s="163"/>
      <c r="G13" s="25"/>
    </row>
    <row r="14" spans="1:7" ht="33.75">
      <c r="A14" s="291"/>
      <c r="B14" s="2">
        <v>2</v>
      </c>
      <c r="C14" s="27" t="s">
        <v>1084</v>
      </c>
      <c r="D14" s="28" t="s">
        <v>1021</v>
      </c>
      <c r="E14" s="163" t="s">
        <v>530</v>
      </c>
      <c r="F14" s="163" t="s">
        <v>531</v>
      </c>
      <c r="G14" s="25"/>
    </row>
    <row r="15" spans="1:7" ht="89.1" customHeight="1">
      <c r="A15" s="291"/>
      <c r="B15" s="297">
        <v>2.0099999999999998</v>
      </c>
      <c r="C15" s="288" t="s">
        <v>1084</v>
      </c>
      <c r="D15" s="300" t="s">
        <v>2246</v>
      </c>
      <c r="E15" s="164" t="s">
        <v>614</v>
      </c>
      <c r="F15" s="164" t="s">
        <v>617</v>
      </c>
      <c r="G15" s="25"/>
    </row>
    <row r="16" spans="1:7" ht="99" customHeight="1">
      <c r="A16" s="291"/>
      <c r="B16" s="298"/>
      <c r="C16" s="289"/>
      <c r="D16" s="301"/>
      <c r="E16" s="165"/>
      <c r="F16" s="165" t="s">
        <v>615</v>
      </c>
      <c r="G16" s="25"/>
    </row>
    <row r="17" spans="1:7" ht="63" customHeight="1">
      <c r="A17" s="291"/>
      <c r="B17" s="299"/>
      <c r="C17" s="290"/>
      <c r="D17" s="302"/>
      <c r="E17" s="27"/>
      <c r="F17" s="27" t="s">
        <v>616</v>
      </c>
      <c r="G17" s="25"/>
    </row>
    <row r="18" spans="1:7" ht="117" customHeight="1">
      <c r="A18" s="291"/>
      <c r="B18" s="297">
        <v>2.02</v>
      </c>
      <c r="C18" s="288" t="s">
        <v>1084</v>
      </c>
      <c r="D18" s="300" t="s">
        <v>2247</v>
      </c>
      <c r="E18" s="164" t="s">
        <v>439</v>
      </c>
      <c r="F18" s="164" t="s">
        <v>525</v>
      </c>
      <c r="G18" s="25"/>
    </row>
    <row r="19" spans="1:7" ht="71.099999999999994" customHeight="1">
      <c r="A19" s="291"/>
      <c r="B19" s="298"/>
      <c r="C19" s="289"/>
      <c r="D19" s="301"/>
      <c r="E19" s="165" t="s">
        <v>529</v>
      </c>
      <c r="F19" s="165" t="s">
        <v>440</v>
      </c>
      <c r="G19" s="25"/>
    </row>
    <row r="20" spans="1:7" ht="90.75" customHeight="1">
      <c r="A20" s="291"/>
      <c r="B20" s="298"/>
      <c r="C20" s="289"/>
      <c r="D20" s="301"/>
      <c r="E20" s="165"/>
      <c r="F20" s="165" t="s">
        <v>619</v>
      </c>
      <c r="G20" s="25"/>
    </row>
    <row r="21" spans="1:7" ht="74.25" customHeight="1">
      <c r="A21" s="291"/>
      <c r="B21" s="299"/>
      <c r="C21" s="290"/>
      <c r="D21" s="302"/>
      <c r="E21" s="27"/>
      <c r="F21" s="27" t="s">
        <v>618</v>
      </c>
      <c r="G21" s="25"/>
    </row>
    <row r="22" spans="1:7" ht="90" customHeight="1">
      <c r="A22" s="291"/>
      <c r="B22" s="306">
        <v>2.0299999999999998</v>
      </c>
      <c r="C22" s="306" t="s">
        <v>818</v>
      </c>
      <c r="D22" s="309" t="s">
        <v>2248</v>
      </c>
      <c r="E22" s="288" t="s">
        <v>437</v>
      </c>
      <c r="F22" s="164" t="s">
        <v>460</v>
      </c>
      <c r="G22" s="25"/>
    </row>
    <row r="23" spans="1:7" ht="109.5" customHeight="1">
      <c r="A23" s="291"/>
      <c r="B23" s="307"/>
      <c r="C23" s="307"/>
      <c r="D23" s="310"/>
      <c r="E23" s="289"/>
      <c r="F23" s="165" t="s">
        <v>819</v>
      </c>
      <c r="G23" s="25"/>
    </row>
    <row r="24" spans="1:7" ht="74.25" customHeight="1">
      <c r="A24" s="291"/>
      <c r="B24" s="308"/>
      <c r="C24" s="308"/>
      <c r="D24" s="311"/>
      <c r="E24" s="290"/>
      <c r="F24" s="27" t="s">
        <v>436</v>
      </c>
      <c r="G24" s="25"/>
    </row>
    <row r="25" spans="1:7" ht="72" customHeight="1">
      <c r="A25" s="291"/>
      <c r="B25" s="2" t="s">
        <v>458</v>
      </c>
      <c r="C25" s="27" t="s">
        <v>459</v>
      </c>
      <c r="D25" s="28" t="s">
        <v>2249</v>
      </c>
      <c r="E25" s="27" t="s">
        <v>2244</v>
      </c>
      <c r="F25" s="27" t="s">
        <v>461</v>
      </c>
      <c r="G25" s="25"/>
    </row>
    <row r="26" spans="1:7" ht="98.1" customHeight="1">
      <c r="A26" s="291"/>
      <c r="B26" s="303">
        <v>3</v>
      </c>
      <c r="C26" s="297" t="s">
        <v>70</v>
      </c>
      <c r="D26" s="300" t="s">
        <v>2250</v>
      </c>
      <c r="E26" s="288" t="s">
        <v>0</v>
      </c>
      <c r="F26" s="164" t="s">
        <v>64</v>
      </c>
      <c r="G26" s="25"/>
    </row>
    <row r="27" spans="1:7" ht="90" customHeight="1">
      <c r="A27" s="291"/>
      <c r="B27" s="304"/>
      <c r="C27" s="298"/>
      <c r="D27" s="301"/>
      <c r="E27" s="289"/>
      <c r="F27" s="165" t="s">
        <v>59</v>
      </c>
      <c r="G27" s="25"/>
    </row>
    <row r="28" spans="1:7" ht="19.350000000000001" customHeight="1">
      <c r="A28" s="291"/>
      <c r="B28" s="304"/>
      <c r="C28" s="298"/>
      <c r="D28" s="301"/>
      <c r="E28" s="289"/>
      <c r="F28" s="165" t="s">
        <v>60</v>
      </c>
      <c r="G28" s="25"/>
    </row>
    <row r="29" spans="1:7" ht="74.650000000000006" customHeight="1">
      <c r="A29" s="291"/>
      <c r="B29" s="304"/>
      <c r="C29" s="298"/>
      <c r="D29" s="301"/>
      <c r="E29" s="289"/>
      <c r="F29" s="165" t="s">
        <v>61</v>
      </c>
      <c r="G29" s="25"/>
    </row>
    <row r="30" spans="1:7" ht="62.65" customHeight="1">
      <c r="A30" s="291"/>
      <c r="B30" s="304"/>
      <c r="C30" s="298"/>
      <c r="D30" s="301"/>
      <c r="E30" s="289"/>
      <c r="F30" s="165" t="s">
        <v>62</v>
      </c>
      <c r="G30" s="25"/>
    </row>
    <row r="31" spans="1:7" ht="81" customHeight="1">
      <c r="A31" s="291"/>
      <c r="B31" s="304"/>
      <c r="C31" s="298"/>
      <c r="D31" s="301"/>
      <c r="E31" s="289"/>
      <c r="F31" s="165" t="s">
        <v>63</v>
      </c>
      <c r="G31" s="25"/>
    </row>
    <row r="32" spans="1:7" ht="48.75" customHeight="1">
      <c r="A32" s="291"/>
      <c r="B32" s="304"/>
      <c r="C32" s="298"/>
      <c r="D32" s="301"/>
      <c r="E32" s="289"/>
      <c r="F32" s="165" t="s">
        <v>66</v>
      </c>
      <c r="G32" s="25"/>
    </row>
    <row r="33" spans="1:7" ht="98.65" customHeight="1">
      <c r="A33" s="291"/>
      <c r="B33" s="304"/>
      <c r="C33" s="298"/>
      <c r="D33" s="301"/>
      <c r="E33" s="289"/>
      <c r="F33" s="165" t="s">
        <v>65</v>
      </c>
      <c r="G33" s="25"/>
    </row>
    <row r="34" spans="1:7" ht="89.1" customHeight="1">
      <c r="A34" s="291"/>
      <c r="B34" s="304"/>
      <c r="C34" s="298"/>
      <c r="D34" s="301"/>
      <c r="E34" s="289"/>
      <c r="F34" s="165" t="s">
        <v>67</v>
      </c>
      <c r="G34" s="25"/>
    </row>
    <row r="35" spans="1:7" ht="29.1" customHeight="1">
      <c r="A35" s="291"/>
      <c r="B35" s="304"/>
      <c r="C35" s="298"/>
      <c r="D35" s="301"/>
      <c r="E35" s="289"/>
      <c r="F35" s="165" t="s">
        <v>68</v>
      </c>
      <c r="G35" s="25"/>
    </row>
    <row r="36" spans="1:7" ht="126.75">
      <c r="A36" s="291"/>
      <c r="B36" s="305"/>
      <c r="C36" s="299"/>
      <c r="D36" s="302"/>
      <c r="E36" s="290"/>
      <c r="F36" s="166" t="s">
        <v>69</v>
      </c>
      <c r="G36" s="25"/>
    </row>
    <row r="37" spans="1:7" ht="112.5">
      <c r="A37" s="291"/>
      <c r="B37" s="141">
        <v>3.01</v>
      </c>
      <c r="C37" s="142" t="s">
        <v>70</v>
      </c>
      <c r="D37" s="28" t="s">
        <v>2251</v>
      </c>
      <c r="E37" s="167" t="s">
        <v>1323</v>
      </c>
      <c r="F37" s="168" t="s">
        <v>1427</v>
      </c>
      <c r="G37" s="25"/>
    </row>
    <row r="38" spans="1:7" ht="101.25">
      <c r="A38" s="291"/>
      <c r="B38" s="141">
        <v>3.02</v>
      </c>
      <c r="C38" s="142" t="s">
        <v>1356</v>
      </c>
      <c r="D38" s="28" t="s">
        <v>2252</v>
      </c>
      <c r="E38" s="167" t="s">
        <v>1371</v>
      </c>
      <c r="F38" s="168" t="s">
        <v>1428</v>
      </c>
      <c r="G38" s="25"/>
    </row>
    <row r="39" spans="1:7" ht="101.25">
      <c r="A39" s="291"/>
      <c r="B39" s="150">
        <v>4</v>
      </c>
      <c r="C39" s="149" t="s">
        <v>1524</v>
      </c>
      <c r="D39" s="28" t="s">
        <v>2253</v>
      </c>
      <c r="E39" s="27" t="s">
        <v>2198</v>
      </c>
      <c r="F39" s="27" t="s">
        <v>1525</v>
      </c>
      <c r="G39" s="25"/>
    </row>
    <row r="40" spans="1:7" ht="56.25">
      <c r="A40" s="291"/>
      <c r="B40" s="141">
        <v>4.01</v>
      </c>
      <c r="C40" s="149" t="s">
        <v>1524</v>
      </c>
      <c r="D40" s="28" t="s">
        <v>2255</v>
      </c>
      <c r="E40" s="27" t="s">
        <v>2210</v>
      </c>
      <c r="F40" s="27" t="s">
        <v>2214</v>
      </c>
      <c r="G40" s="25"/>
    </row>
    <row r="41" spans="1:7" ht="56.25">
      <c r="A41" s="291"/>
      <c r="B41" s="141" t="s">
        <v>2242</v>
      </c>
      <c r="C41" s="149" t="s">
        <v>1524</v>
      </c>
      <c r="D41" s="28" t="s">
        <v>2254</v>
      </c>
      <c r="E41" s="27" t="s">
        <v>2245</v>
      </c>
      <c r="F41" s="27" t="s">
        <v>2243</v>
      </c>
      <c r="G41" s="25"/>
    </row>
    <row r="42" spans="1:7" ht="56.25">
      <c r="A42" s="291"/>
      <c r="B42" s="141" t="s">
        <v>2276</v>
      </c>
      <c r="C42" s="149" t="s">
        <v>1524</v>
      </c>
      <c r="D42" s="28" t="s">
        <v>2281</v>
      </c>
      <c r="E42" s="27" t="s">
        <v>2244</v>
      </c>
      <c r="F42" s="27" t="s">
        <v>2277</v>
      </c>
      <c r="G42" s="25"/>
    </row>
    <row r="43" spans="1:7" ht="123.75">
      <c r="A43" s="291"/>
      <c r="B43" s="160">
        <v>4.0999999999999996</v>
      </c>
      <c r="C43" s="149" t="s">
        <v>2280</v>
      </c>
      <c r="D43" s="161">
        <v>42867</v>
      </c>
      <c r="E43" s="169" t="s">
        <v>2283</v>
      </c>
      <c r="F43" s="27" t="s">
        <v>2282</v>
      </c>
      <c r="G43" s="25"/>
    </row>
    <row r="44" spans="1:7" ht="78.75">
      <c r="A44" s="291"/>
      <c r="B44" s="160">
        <v>4.2</v>
      </c>
      <c r="C44" s="149" t="s">
        <v>2280</v>
      </c>
      <c r="D44" s="161">
        <v>42704</v>
      </c>
      <c r="E44" s="169" t="s">
        <v>2479</v>
      </c>
      <c r="F44" s="27" t="s">
        <v>2454</v>
      </c>
      <c r="G44" s="25"/>
    </row>
    <row r="45" spans="1:7" ht="157.5">
      <c r="A45" s="291"/>
      <c r="B45" s="203">
        <v>5</v>
      </c>
      <c r="C45" s="149" t="s">
        <v>2280</v>
      </c>
      <c r="D45" s="161">
        <v>42867</v>
      </c>
      <c r="E45" s="169" t="s">
        <v>12705</v>
      </c>
      <c r="F45" s="27" t="s">
        <v>12427</v>
      </c>
      <c r="G45" s="25"/>
    </row>
    <row r="46" spans="1:7" ht="45">
      <c r="A46" s="291"/>
      <c r="B46" s="160">
        <v>5.01</v>
      </c>
      <c r="C46" s="149" t="s">
        <v>2280</v>
      </c>
      <c r="D46" s="161">
        <v>42907</v>
      </c>
      <c r="E46" s="169" t="s">
        <v>15521</v>
      </c>
      <c r="F46" s="27" t="s">
        <v>12427</v>
      </c>
      <c r="G46" s="25"/>
    </row>
    <row r="47" spans="1:7" ht="67.5">
      <c r="A47" s="291"/>
      <c r="B47" s="160">
        <v>5.0999999999999996</v>
      </c>
      <c r="C47" s="149" t="s">
        <v>2280</v>
      </c>
      <c r="D47" s="161">
        <v>43070</v>
      </c>
      <c r="E47" s="169" t="s">
        <v>12915</v>
      </c>
      <c r="F47" s="27" t="s">
        <v>12916</v>
      </c>
      <c r="G47" s="25"/>
    </row>
    <row r="48" spans="1:7" ht="56.25">
      <c r="A48" s="291"/>
      <c r="B48" s="160">
        <v>5.1100000000000003</v>
      </c>
      <c r="C48" s="149" t="s">
        <v>13152</v>
      </c>
      <c r="D48" s="161">
        <v>43217</v>
      </c>
      <c r="E48" s="169" t="s">
        <v>13278</v>
      </c>
      <c r="F48" s="27" t="s">
        <v>13186</v>
      </c>
      <c r="G48" s="25"/>
    </row>
    <row r="49" spans="1:7" ht="56.25">
      <c r="A49" s="291"/>
      <c r="B49" s="160">
        <v>5.12</v>
      </c>
      <c r="C49" s="149" t="s">
        <v>13152</v>
      </c>
      <c r="D49" s="161">
        <v>43581</v>
      </c>
      <c r="E49" s="169" t="s">
        <v>13278</v>
      </c>
      <c r="F49" s="27" t="s">
        <v>13832</v>
      </c>
      <c r="G49" s="25"/>
    </row>
    <row r="50" spans="1:7" ht="78.75">
      <c r="A50" s="291"/>
      <c r="B50" s="203">
        <v>6</v>
      </c>
      <c r="C50" s="149" t="s">
        <v>13152</v>
      </c>
      <c r="D50" s="161">
        <v>43964</v>
      </c>
      <c r="E50" s="169" t="s">
        <v>14048</v>
      </c>
      <c r="F50" s="27" t="s">
        <v>13835</v>
      </c>
      <c r="G50" s="25"/>
    </row>
    <row r="51" spans="1:7" ht="45">
      <c r="A51" s="291"/>
      <c r="B51" s="160">
        <v>6.01</v>
      </c>
      <c r="C51" s="149" t="s">
        <v>13152</v>
      </c>
      <c r="D51" s="161">
        <v>43970</v>
      </c>
      <c r="E51" s="169" t="s">
        <v>15522</v>
      </c>
      <c r="F51" s="169" t="s">
        <v>13835</v>
      </c>
      <c r="G51" s="25"/>
    </row>
    <row r="52" spans="1:7" ht="45">
      <c r="A52" s="291"/>
      <c r="B52" s="160">
        <v>6.1</v>
      </c>
      <c r="C52" s="149" t="s">
        <v>13152</v>
      </c>
      <c r="D52" s="161">
        <v>44314</v>
      </c>
      <c r="E52" s="169" t="s">
        <v>15514</v>
      </c>
      <c r="F52" s="169" t="s">
        <v>15043</v>
      </c>
      <c r="G52" s="25"/>
    </row>
    <row r="53" spans="1:7" ht="45">
      <c r="A53" s="291"/>
      <c r="B53" s="160">
        <v>6.2</v>
      </c>
      <c r="C53" s="149" t="s">
        <v>13152</v>
      </c>
      <c r="D53" s="161">
        <v>44678</v>
      </c>
      <c r="E53" s="169" t="s">
        <v>15514</v>
      </c>
      <c r="F53" s="169" t="s">
        <v>15513</v>
      </c>
      <c r="G53" s="25"/>
    </row>
    <row r="54" spans="1:7" ht="45">
      <c r="A54" s="291"/>
      <c r="B54" s="160">
        <v>6.21</v>
      </c>
      <c r="C54" s="149" t="s">
        <v>13152</v>
      </c>
      <c r="D54" s="161">
        <v>44687</v>
      </c>
      <c r="E54" s="169" t="s">
        <v>15523</v>
      </c>
      <c r="F54" s="169" t="s">
        <v>15513</v>
      </c>
      <c r="G54" s="25"/>
    </row>
    <row r="55" spans="1:7" ht="45">
      <c r="A55" s="291"/>
      <c r="B55" s="160">
        <v>6.22</v>
      </c>
      <c r="C55" s="149" t="s">
        <v>13152</v>
      </c>
      <c r="D55" s="279">
        <v>44692</v>
      </c>
      <c r="E55" s="169" t="s">
        <v>15522</v>
      </c>
      <c r="F55" s="169" t="s">
        <v>15513</v>
      </c>
      <c r="G55" s="25"/>
    </row>
    <row r="56" spans="1:7" ht="56.25">
      <c r="A56" s="291"/>
      <c r="B56" s="203">
        <v>6.3</v>
      </c>
      <c r="C56" s="149" t="s">
        <v>13152</v>
      </c>
      <c r="D56" s="279">
        <v>45051</v>
      </c>
      <c r="E56" s="169" t="s">
        <v>15791</v>
      </c>
      <c r="F56" s="169" t="s">
        <v>15571</v>
      </c>
      <c r="G56" s="25"/>
    </row>
    <row r="57" spans="1:7" ht="13.5" thickBot="1">
      <c r="A57" s="292"/>
      <c r="B57" s="293" t="str">
        <f ca="1">OFFSET(L!$C$1,MATCH("General"&amp;"Cpy",L!$A:$A,0)-1,SL,,)</f>
        <v>© 2023 Responsible Minerals Initiative. All rights reserved.</v>
      </c>
      <c r="C57" s="293"/>
      <c r="D57" s="293"/>
      <c r="E57" s="293"/>
      <c r="F57" s="293"/>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85C37B-6CE5-422A-A597-595DB50BE44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8390DF7-FE3E-4BC5-BF61-A2ED772C061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6" zoomScalePageLayoutView="70" workbookViewId="0">
      <selection activeCell="E30" sqref="E3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35"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5"/>
      <c r="G3" s="365"/>
      <c r="H3" s="365"/>
      <c r="I3" s="152"/>
      <c r="J3" s="138" t="s">
        <v>15592</v>
      </c>
      <c r="K3" s="36"/>
      <c r="L3" s="100"/>
      <c r="P3" s="45">
        <f>MATCH($D$3,LN,0)</f>
        <v>1</v>
      </c>
    </row>
    <row r="4" spans="1:34" ht="15.75">
      <c r="A4" s="34"/>
      <c r="B4" s="361" t="str">
        <f ca="1">OFFSET(L!$C$1,MATCH("Declaration"&amp;ADDRESS(ROW(),COLUMN(),4),L!$A:$A,0)-1,SL,,)</f>
        <v>The purpose of this document is to collect sourcing information on tin, tantalum, tungsten and gold used in products</v>
      </c>
      <c r="C4" s="361"/>
      <c r="D4" s="361"/>
      <c r="E4" s="361"/>
      <c r="F4" s="361"/>
      <c r="G4" s="361"/>
      <c r="H4" s="361"/>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6"/>
      <c r="L6" s="115" t="s">
        <v>443</v>
      </c>
      <c r="P6" s="3"/>
      <c r="Q6" s="3"/>
      <c r="R6" s="3"/>
      <c r="S6" s="3"/>
      <c r="T6" s="3"/>
      <c r="U6" s="3"/>
      <c r="V6" s="3"/>
      <c r="W6" s="3"/>
      <c r="X6" s="3"/>
      <c r="Y6" s="3"/>
      <c r="Z6" s="3"/>
      <c r="AA6" s="3"/>
      <c r="AB6" s="3"/>
      <c r="AC6" s="3"/>
      <c r="AD6" s="3"/>
      <c r="AE6" s="3"/>
      <c r="AF6" s="3"/>
      <c r="AG6" s="3"/>
      <c r="AH6" s="3"/>
    </row>
    <row r="7" spans="1:34" ht="37.15"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8" t="s">
        <v>15794</v>
      </c>
      <c r="E8" s="359"/>
      <c r="F8" s="359"/>
      <c r="G8" s="359"/>
      <c r="H8" s="359"/>
      <c r="I8" s="359"/>
      <c r="J8" s="36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7" t="s">
        <v>494</v>
      </c>
      <c r="E9" s="368"/>
      <c r="F9" s="368"/>
      <c r="G9" s="369"/>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1" t="str">
        <f ca="1">OFFSET(L!$C$1,MATCH("Declaration"&amp;ADDRESS(ROW(),COLUMN(),4)&amp;LEFT($D$9,1),L!$A:$A,0)-1,SL,,)</f>
        <v>Description of Scope:</v>
      </c>
      <c r="C10" s="122"/>
      <c r="D10" s="362" t="s">
        <v>15793</v>
      </c>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5.75">
      <c r="A11" s="38"/>
      <c r="B11" s="372"/>
      <c r="C11" s="122"/>
      <c r="D11" s="337" t="str">
        <f ca="1">IF(D9=Q9,OFFSET(L!$C$1,MATCH("Declaration"&amp;ADDRESS(ROW(),COLUMN(),4),L!$A:$A,0)-1,SL,,),"")</f>
        <v/>
      </c>
      <c r="E11" s="338"/>
      <c r="F11" s="338"/>
      <c r="G11" s="338"/>
      <c r="H11" s="338"/>
      <c r="I11" s="338"/>
      <c r="J11" s="33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5"/>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5"/>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5" t="s">
        <v>15795</v>
      </c>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5" t="s">
        <v>15796</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3" t="s">
        <v>15797</v>
      </c>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5" t="s">
        <v>15798</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8" t="s">
        <v>15796</v>
      </c>
      <c r="E18" s="319"/>
      <c r="F18" s="319"/>
      <c r="G18" s="319"/>
      <c r="H18" s="319"/>
      <c r="I18" s="319"/>
      <c r="J18" s="32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5" t="s">
        <v>15799</v>
      </c>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3" t="s">
        <v>15797</v>
      </c>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6" t="s">
        <v>15798</v>
      </c>
      <c r="E21" s="377"/>
      <c r="F21" s="377"/>
      <c r="G21" s="377"/>
      <c r="H21" s="377"/>
      <c r="I21" s="377"/>
      <c r="J21" s="37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9">
        <v>45051</v>
      </c>
      <c r="E22" s="380"/>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8"/>
      <c r="E23" s="34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1" t="s">
        <v>489</v>
      </c>
      <c r="E26" s="322"/>
      <c r="F26" s="12"/>
      <c r="G26" s="323"/>
      <c r="H26" s="324"/>
      <c r="I26" s="324"/>
      <c r="J26" s="32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1" t="s">
        <v>489</v>
      </c>
      <c r="E27" s="322"/>
      <c r="F27" s="12"/>
      <c r="G27" s="323"/>
      <c r="H27" s="324"/>
      <c r="I27" s="324"/>
      <c r="J27" s="325"/>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1" t="s">
        <v>489</v>
      </c>
      <c r="E28" s="322"/>
      <c r="F28" s="12"/>
      <c r="G28" s="323"/>
      <c r="H28" s="324"/>
      <c r="I28" s="324"/>
      <c r="J28" s="325"/>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1" t="s">
        <v>489</v>
      </c>
      <c r="E29" s="322"/>
      <c r="F29" s="12"/>
      <c r="G29" s="323"/>
      <c r="H29" s="324"/>
      <c r="I29" s="324"/>
      <c r="J29" s="32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0" t="str">
        <f ca="1">D25</f>
        <v>Answer</v>
      </c>
      <c r="E31" s="330"/>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0"/>
      <c r="E32" s="341"/>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1"/>
      <c r="E33" s="322"/>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1"/>
      <c r="E34" s="322"/>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1"/>
      <c r="E35" s="322"/>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0" t="str">
        <f ca="1">D25</f>
        <v>Answer</v>
      </c>
      <c r="E37" s="330"/>
      <c r="F37" s="18"/>
      <c r="G37" s="44" t="str">
        <f ca="1">G25</f>
        <v>Comments</v>
      </c>
      <c r="H37" s="344"/>
      <c r="I37" s="344"/>
      <c r="J37" s="34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1"/>
      <c r="E38" s="322"/>
      <c r="F38" s="47"/>
      <c r="G38" s="323"/>
      <c r="H38" s="324"/>
      <c r="I38" s="324"/>
      <c r="J38" s="32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1"/>
      <c r="E39" s="322"/>
      <c r="F39" s="47"/>
      <c r="G39" s="323"/>
      <c r="H39" s="324"/>
      <c r="I39" s="324"/>
      <c r="J39" s="325"/>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1"/>
      <c r="E40" s="322"/>
      <c r="F40" s="47"/>
      <c r="G40" s="323"/>
      <c r="H40" s="324"/>
      <c r="I40" s="324"/>
      <c r="J40" s="325"/>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1"/>
      <c r="E41" s="322"/>
      <c r="F41" s="47"/>
      <c r="G41" s="323"/>
      <c r="H41" s="324"/>
      <c r="I41" s="324"/>
      <c r="J41" s="32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0" t="str">
        <f ca="1">D25</f>
        <v>Answer</v>
      </c>
      <c r="E43" s="330"/>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1"/>
      <c r="E44" s="322"/>
      <c r="F44" s="47"/>
      <c r="G44" s="323"/>
      <c r="H44" s="324"/>
      <c r="I44" s="324"/>
      <c r="J44" s="32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1"/>
      <c r="E45" s="322"/>
      <c r="F45" s="47"/>
      <c r="G45" s="323"/>
      <c r="H45" s="324"/>
      <c r="I45" s="324"/>
      <c r="J45" s="325"/>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1"/>
      <c r="E46" s="322"/>
      <c r="F46" s="47"/>
      <c r="G46" s="323"/>
      <c r="H46" s="324"/>
      <c r="I46" s="324"/>
      <c r="J46" s="325"/>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1"/>
      <c r="E47" s="322"/>
      <c r="F47" s="47"/>
      <c r="G47" s="323"/>
      <c r="H47" s="324"/>
      <c r="I47" s="324"/>
      <c r="J47" s="32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1"/>
      <c r="E50" s="322"/>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1"/>
      <c r="E51" s="322"/>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1"/>
      <c r="E52" s="322"/>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1"/>
      <c r="E53" s="322"/>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 xml:space="preserve">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2"/>
      <c r="E56" s="343"/>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2"/>
      <c r="E57" s="343"/>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2"/>
      <c r="E58" s="343"/>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2"/>
      <c r="E59" s="343"/>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 xml:space="preserve">7) Have you identified all of the smelters supplying the 3TG to your supply chain? </v>
      </c>
      <c r="C61" s="10"/>
      <c r="D61" s="330" t="str">
        <f ca="1">D25</f>
        <v>Answer</v>
      </c>
      <c r="E61" s="330"/>
      <c r="F61" s="18"/>
      <c r="G61" s="44" t="str">
        <f ca="1">G25</f>
        <v>Comments</v>
      </c>
      <c r="H61" s="327"/>
      <c r="I61" s="327"/>
      <c r="J61" s="327"/>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0"/>
      <c r="E62" s="341"/>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1"/>
      <c r="E63" s="322"/>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1"/>
      <c r="E64" s="322"/>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1"/>
      <c r="E65" s="322"/>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0" t="str">
        <f ca="1">D25</f>
        <v>Answer</v>
      </c>
      <c r="E67" s="330"/>
      <c r="F67" s="18"/>
      <c r="G67" s="44" t="str">
        <f ca="1">G25</f>
        <v>Comments</v>
      </c>
      <c r="H67" s="327" t="str">
        <f>IF(Q75="(*)","Click here to enter smelter names","")</f>
        <v/>
      </c>
      <c r="I67" s="327"/>
      <c r="J67" s="327"/>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1"/>
      <c r="E68" s="322"/>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1"/>
      <c r="E69" s="322"/>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1"/>
      <c r="E70" s="322"/>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1"/>
      <c r="E71" s="322"/>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6" t="str">
        <f ca="1">OFFSET(L!$C$1,MATCH("Declaration"&amp;ADDRESS(ROW(),COLUMN(),4),L!$A:$A,0)-1,SL,,)</f>
        <v>Answer the Following Questions at a Company Level</v>
      </c>
      <c r="C73" s="326"/>
      <c r="D73" s="326"/>
      <c r="E73" s="326"/>
      <c r="F73" s="326"/>
      <c r="G73" s="326"/>
      <c r="H73" s="326"/>
      <c r="I73" s="326"/>
      <c r="J73" s="32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8" t="str">
        <f ca="1">D25</f>
        <v>Answer</v>
      </c>
      <c r="E74" s="328"/>
      <c r="F74" s="53"/>
      <c r="G74" s="328" t="str">
        <f ca="1">G25</f>
        <v>Comments</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1"/>
      <c r="E75" s="322"/>
      <c r="F75" s="57"/>
      <c r="G75" s="323"/>
      <c r="H75" s="324"/>
      <c r="I75" s="324"/>
      <c r="J75" s="325"/>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9"/>
      <c r="H76" s="329"/>
      <c r="I76" s="329"/>
      <c r="J76" s="32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1"/>
      <c r="E77" s="322"/>
      <c r="F77" s="57"/>
      <c r="G77" s="349"/>
      <c r="H77" s="350"/>
      <c r="I77" s="350"/>
      <c r="J77" s="351"/>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1"/>
      <c r="E79" s="322"/>
      <c r="F79" s="57"/>
      <c r="G79" s="323"/>
      <c r="H79" s="324"/>
      <c r="I79" s="324"/>
      <c r="J79" s="325"/>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1"/>
      <c r="E81" s="322"/>
      <c r="F81" s="57"/>
      <c r="G81" s="323"/>
      <c r="H81" s="324"/>
      <c r="I81" s="324"/>
      <c r="J81" s="325"/>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1"/>
      <c r="E83" s="322"/>
      <c r="F83" s="57"/>
      <c r="G83" s="323"/>
      <c r="H83" s="324"/>
      <c r="I83" s="324"/>
      <c r="J83" s="32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4"/>
      <c r="E85" s="335"/>
      <c r="F85" s="57"/>
      <c r="G85" s="323"/>
      <c r="H85" s="324"/>
      <c r="I85" s="324"/>
      <c r="J85" s="325"/>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9"/>
      <c r="H86" s="329"/>
      <c r="I86" s="329"/>
      <c r="J86" s="32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1"/>
      <c r="E87" s="322"/>
      <c r="F87" s="57"/>
      <c r="G87" s="323"/>
      <c r="H87" s="324"/>
      <c r="I87" s="324"/>
      <c r="J87" s="325"/>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6"/>
      <c r="H88" s="336"/>
      <c r="I88" s="336"/>
      <c r="J88" s="33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1"/>
      <c r="E89" s="322"/>
      <c r="F89" s="57"/>
      <c r="G89" s="323"/>
      <c r="H89" s="324"/>
      <c r="I89" s="324"/>
      <c r="J89" s="32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3" t="str">
        <f>IF(OR($D$8="",$I$3=""),"","Click here to check required fields completion")</f>
        <v/>
      </c>
      <c r="C90" s="333"/>
      <c r="D90" s="333"/>
      <c r="E90" s="333"/>
      <c r="F90" s="333"/>
      <c r="G90" s="333"/>
      <c r="H90" s="333"/>
      <c r="I90" s="333"/>
      <c r="J90" s="333"/>
      <c r="K90" s="36"/>
      <c r="L90" s="100"/>
      <c r="P90" s="3"/>
      <c r="Q90" s="3"/>
      <c r="R90" s="3"/>
      <c r="S90" s="3"/>
      <c r="T90" s="3"/>
      <c r="U90" s="3"/>
      <c r="V90" s="3"/>
      <c r="W90" s="3"/>
      <c r="X90" s="3"/>
      <c r="Y90" s="3"/>
      <c r="Z90" s="3"/>
      <c r="AA90" s="3"/>
      <c r="AB90" s="3"/>
      <c r="AC90" s="3"/>
      <c r="AD90" s="3"/>
      <c r="AE90" s="3"/>
      <c r="AF90" s="3"/>
      <c r="AG90" s="3"/>
      <c r="AH90" s="3"/>
    </row>
    <row r="91" spans="1:34" ht="15.75" thickBot="1">
      <c r="A91" s="331" t="str">
        <f ca="1">OFFSET(L!$C$1,MATCH("General"&amp;"Cpy",L!$A:$A,0)-1,SL,,)</f>
        <v>© 2023 Responsible Minerals Initiative. All rights reserved.</v>
      </c>
      <c r="B91" s="332"/>
      <c r="C91" s="332"/>
      <c r="D91" s="332"/>
      <c r="E91" s="332"/>
      <c r="F91" s="332"/>
      <c r="G91" s="332"/>
      <c r="H91" s="332"/>
      <c r="I91" s="332"/>
      <c r="J91" s="33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
      </c>
    </row>
    <row r="99" spans="2:7" ht="15.75" hidden="1">
      <c r="B99" s="188">
        <v>1</v>
      </c>
      <c r="D99" s="286" t="str">
        <f>IF(AND(OR($D$27="Yes",$D$27=""),OR($D$33="Yes",$D$33="")),"Yes","")</f>
        <v/>
      </c>
      <c r="E99" s="286" t="str">
        <f>IF(AND(OR($D$26="Yes",$D$26=""),OR($D$32="Yes",$D$32="")),"Greater than 50%","")</f>
        <v/>
      </c>
      <c r="G99" s="286" t="str">
        <f>IF(OR($D$27="Yes",$D$27=""),"No","")</f>
        <v/>
      </c>
    </row>
    <row r="100" spans="2:7" ht="15.75" hidden="1">
      <c r="B100" s="239" t="s">
        <v>2480</v>
      </c>
      <c r="D100" s="286" t="str">
        <f>IF(AND(OR($D$27="Yes",$D$27=""),OR($D$33="Yes",$D$33="")),"No","")</f>
        <v/>
      </c>
      <c r="E100" s="286" t="str">
        <f>IF(AND(OR($D$26="Yes",$D$26=""),OR($D$32="Yes",$D$32="")),"50% or less","")</f>
        <v/>
      </c>
      <c r="G100" s="286" t="str">
        <f>IF(OR($D$28="Yes",$D$28=""),"Yes","")</f>
        <v/>
      </c>
    </row>
    <row r="101" spans="2:7" ht="15.75" hidden="1">
      <c r="B101" s="239" t="s">
        <v>2481</v>
      </c>
      <c r="D101" s="286" t="str">
        <f>IF(AND(OR($D$27="Yes",$D$27=""),OR($D$33="Yes",$D$33="")),"Unknown","")</f>
        <v/>
      </c>
      <c r="E101" s="286" t="str">
        <f>IF(AND(OR($D$26="Yes",$D$26=""),OR($D$32="Yes",$D$32="")),"None","")</f>
        <v/>
      </c>
      <c r="G101" s="286" t="str">
        <f>IF(OR($D$28="Yes",$D$28=""),"No","")</f>
        <v/>
      </c>
    </row>
    <row r="102" spans="2:7" ht="15.75" hidden="1">
      <c r="B102" s="239" t="s">
        <v>2482</v>
      </c>
      <c r="D102" s="286" t="str">
        <f>IF(AND(OR($D$28="Yes",$D$28=""),OR($D$34="Yes",$D$34="")),"Yes","")</f>
        <v/>
      </c>
      <c r="E102" s="286" t="str">
        <f>IF(AND(OR($D$26="Yes",$D$26=""),OR($D$32="Yes",$D$32="")),"100%","")</f>
        <v/>
      </c>
      <c r="G102" s="286" t="str">
        <f>IF(OR($D$29="Yes",$D$29=""),"Yes","")</f>
        <v/>
      </c>
    </row>
    <row r="103" spans="2:7" ht="15.75" hidden="1">
      <c r="B103" s="239" t="s">
        <v>2483</v>
      </c>
      <c r="D103" s="286" t="str">
        <f>IF(AND(OR($D$28="Yes",$D$28=""),OR($D$34="Yes",$D$34="")),"No","")</f>
        <v/>
      </c>
      <c r="E103" s="286" t="str">
        <f>IF(AND(OR($D$27="Yes",$D$27=""),OR($D$33="Yes",$D$33="")),"Greater than 90%","")</f>
        <v/>
      </c>
      <c r="G103" s="286" t="str">
        <f>IF(OR($D$29="Yes",$D$29=""),"No","")</f>
        <v/>
      </c>
    </row>
    <row r="104" spans="2:7" ht="15.75" hidden="1">
      <c r="B104" s="239" t="s">
        <v>491</v>
      </c>
      <c r="D104" s="286" t="str">
        <f>IF(AND(OR($D$28="Yes",$D$28=""),OR($D$34="Yes",$D$34="")),"Unknown","")</f>
        <v/>
      </c>
      <c r="E104" s="286" t="str">
        <f>IF(AND(OR($D$27="Yes",$D$27=""),OR($D$33="Yes",$D$33="")),"Greater than 75%","")</f>
        <v/>
      </c>
    </row>
    <row r="105" spans="2:7" ht="15.75" hidden="1">
      <c r="B105" s="239" t="s">
        <v>14982</v>
      </c>
      <c r="D105" s="286" t="str">
        <f>IF(AND(OR($D$29="Yes",$D$29=""),OR($D$35="Yes",$D$35="")),"Yes","")</f>
        <v/>
      </c>
      <c r="E105" s="286" t="str">
        <f>IF(AND(OR($D$27="Yes",$D$27=""),OR($D$33="Yes",$D$33="")),"Greater than 50%","")</f>
        <v/>
      </c>
    </row>
    <row r="106" spans="2:7" ht="15.75" hidden="1">
      <c r="B106" s="239" t="s">
        <v>12394</v>
      </c>
      <c r="D106" s="286" t="str">
        <f>IF(AND(OR($D$29="Yes",$D$29=""),OR($D$35="Yes",$D$35="")),"No","")</f>
        <v/>
      </c>
      <c r="E106" s="286" t="str">
        <f>IF(AND(OR($D$27="Yes",$D$27=""),OR($D$33="Yes",$D$33="")),"50% or less","")</f>
        <v/>
      </c>
    </row>
    <row r="107" spans="2:7" ht="15.75" hidden="1">
      <c r="B107" s="239" t="s">
        <v>489</v>
      </c>
      <c r="D107" s="286" t="str">
        <f>IF(AND(OR($D$29="Yes",$D$29=""),OR($D$35="Yes",$D$35="")),"Unknown","")</f>
        <v/>
      </c>
      <c r="E107" s="286" t="str">
        <f>IF(AND(OR($D$27="Yes",$D$27=""),OR($D$33="Yes",$D$33="")),"None","")</f>
        <v/>
      </c>
    </row>
    <row r="108" spans="2:7" ht="15.75" hidden="1">
      <c r="B108" s="239" t="s">
        <v>13974</v>
      </c>
      <c r="E108" s="286" t="str">
        <f>IF(AND(OR($D$28="Yes",$D$28=""),OR($D$34="Yes",$D$34="")),"100%","")</f>
        <v/>
      </c>
    </row>
    <row r="109" spans="2:7" ht="15.75" hidden="1">
      <c r="B109" s="239" t="s">
        <v>13976</v>
      </c>
      <c r="E109" s="286" t="str">
        <f>IF(AND(OR($D$28="Yes",$D$28=""),OR($D$34="Yes",$D$34="")),"Greater than 90%","")</f>
        <v/>
      </c>
    </row>
    <row r="110" spans="2:7" ht="15.75" hidden="1">
      <c r="B110" s="239" t="s">
        <v>13977</v>
      </c>
      <c r="E110" s="286" t="str">
        <f>IF(AND(OR($D$28="Yes",$D$28=""),OR($D$34="Yes",$D$34="")),"Greater than 75%","")</f>
        <v/>
      </c>
    </row>
    <row r="111" spans="2:7" ht="15.75" hidden="1">
      <c r="B111" s="239" t="s">
        <v>489</v>
      </c>
      <c r="E111" s="286" t="str">
        <f>IF(AND(OR($D$28="Yes",$D$28=""),OR($D$34="Yes",$D$34="")),"Greater than 50%","")</f>
        <v/>
      </c>
    </row>
    <row r="112" spans="2:7" ht="15" hidden="1" customHeight="1">
      <c r="E112" s="286" t="str">
        <f>IF(AND(OR($D$28="Yes",$D$28=""),OR($D$34="Yes",$D$34="")),"50% or less","")</f>
        <v/>
      </c>
    </row>
    <row r="113" spans="5:5" ht="15" hidden="1" customHeight="1">
      <c r="E113" s="286" t="str">
        <f>IF(AND(OR($D$28="Yes",$D$28=""),OR($D$34="Yes",$D$34="")),"None","")</f>
        <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0C427BC-30CF-4087-AB8B-926C7BF72D1F}"/>
    <hyperlink ref="D20" r:id="rId4" xr:uid="{67561F20-DC26-4790-9DCD-BEB37ADACF1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IF(B5="","",IF(ISERROR(MATCH($J5,SorP!$B$1:$B$6279,0)),"",INDIRECT("'SorP'!$A$"&amp;MATCH($J5,SorP!$B$1:$B$6279,0))))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IF(B6="","",IF(ISERROR(MATCH($J6,SorP!$B$1:$B$6279,0)),"",INDIRECT("'SorP'!$A$"&amp;MATCH($J6,SorP!$B$1:$B$6279,0))))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IF(B7="","",IF(ISERROR(MATCH($J7,SorP!$B$1:$B$6279,0)),"",INDIRECT("'SorP'!$A$"&amp;MATCH($J7,SorP!$B$1:$B$6279,0))))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IF(B8="","",IF(ISERROR(MATCH($J8,SorP!$B$1:$B$6279,0)),"",INDIRECT("'SorP'!$A$"&amp;MATCH($J8,SorP!$B$1:$B$6279,0))))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IF(B9="","",IF(ISERROR(MATCH($J9,SorP!$B$1:$B$6279,0)),"",INDIRECT("'SorP'!$A$"&amp;MATCH($J9,SorP!$B$1:$B$6279,0))))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IF(B10="","",IF(ISERROR(MATCH($J10,SorP!$B$1:$B$6279,0)),"",INDIRECT("'SorP'!$A$"&amp;MATCH($J10,SorP!$B$1:$B$6279,0))))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IF(B11="","",IF(ISERROR(MATCH($J11,SorP!$B$1:$B$6279,0)),"",INDIRECT("'SorP'!$A$"&amp;MATCH($J11,SorP!$B$1:$B$6279,0))))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IF(B12="","",IF(ISERROR(MATCH($J12,SorP!$B$1:$B$6279,0)),"",INDIRECT("'SorP'!$A$"&amp;MATCH($J12,SorP!$B$1:$B$6279,0))))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IF(B13="","",IF(ISERROR(MATCH($J13,SorP!$B$1:$B$6279,0)),"",INDIRECT("'SorP'!$A$"&amp;MATCH($J13,SorP!$B$1:$B$6279,0))))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IF(B14="","",IF(ISERROR(MATCH($J14,SorP!$B$1:$B$6279,0)),"",INDIRECT("'SorP'!$A$"&amp;MATCH($J14,SorP!$B$1:$B$6279,0))))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IF(B15="","",IF(ISERROR(MATCH($J15,SorP!$B$1:$B$6279,0)),"",INDIRECT("'SorP'!$A$"&amp;MATCH($J15,SorP!$B$1:$B$6279,0))))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IF(B16="","",IF(ISERROR(MATCH($J16,SorP!$B$1:$B$6279,0)),"",INDIRECT("'SorP'!$A$"&amp;MATCH($J16,SorP!$B$1:$B$6279,0))))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IF(B17="","",IF(ISERROR(MATCH($J17,SorP!$B$1:$B$6279,0)),"",INDIRECT("'SorP'!$A$"&amp;MATCH($J17,SorP!$B$1:$B$6279,0))))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IF(B18="","",IF(ISERROR(MATCH($J18,SorP!$B$1:$B$6279,0)),"",INDIRECT("'SorP'!$A$"&amp;MATCH($J18,SorP!$B$1:$B$6279,0))))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2B69731-4D81-40C8-B7E2-DE600139870B}"/>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1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KYZEN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KYZEN Products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Jamey Russell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jamey_russell@kyzen.com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615-831-0888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Jamey Russell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jamey_russell@kyzen.com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45051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4"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72">
        <f>IF(AND($B$15="Yes",$B$20="Yes"),Declaration!D57,0)</f>
        <v>0</v>
      </c>
      <c r="C40" s="89" t="str">
        <f ca="1">IF(H40=1,J40,I40)</f>
        <v>Complete</v>
      </c>
      <c r="D40" s="265"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4"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5"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1302</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1302</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1302</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1302</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1302</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1302</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1302</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1302</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57">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42.75">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42.7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29.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20">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71">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91.2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4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70.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7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0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42.75">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8.25">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42.7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ht="28.5">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ht="28.5">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ht="28.5">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ht="28.5">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42.7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Camryn Gwynne</cp:lastModifiedBy>
  <cp:lastPrinted>2015-04-21T20:47:43Z</cp:lastPrinted>
  <dcterms:created xsi:type="dcterms:W3CDTF">2010-06-21T21:00:23Z</dcterms:created>
  <dcterms:modified xsi:type="dcterms:W3CDTF">2023-05-11T13:40:58Z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